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DATA\data_proxion\Akce\Vocelova HK\DPS\Rozpocty 11_2025\"/>
    </mc:Choice>
  </mc:AlternateContent>
  <xr:revisionPtr revIDLastSave="0" documentId="13_ncr:1_{49755112-A2D6-4948-8756-211C06687121}" xr6:coauthVersionLast="47" xr6:coauthVersionMax="47" xr10:uidLastSave="{00000000-0000-0000-0000-000000000000}"/>
  <bookViews>
    <workbookView xWindow="-108" yWindow="-108" windowWidth="23256" windowHeight="14016" firstSheet="3" activeTab="5" xr2:uid="{00000000-000D-0000-FFFF-FFFF00000000}"/>
  </bookViews>
  <sheets>
    <sheet name="Rekapitulace stavby" sheetId="1" r:id="rId1"/>
    <sheet name="SO.01.01.U - Stavební čás..." sheetId="10" r:id="rId2"/>
    <sheet name="SO.01.01.NEU - Stavební č..." sheetId="11" r:id="rId3"/>
    <sheet name="SO.01.02.U - Elektroinsta..." sheetId="12" r:id="rId4"/>
    <sheet name="SO.01.02.NEU - Elektroins..." sheetId="13" r:id="rId5"/>
    <sheet name="SO.01.03.NEU - Vzduchotec..." sheetId="14" r:id="rId6"/>
    <sheet name="SO.01.04.NEU - Vzduchotec..." sheetId="15" r:id="rId7"/>
    <sheet name="SO.01.05.U - Strojní chla..." sheetId="16" r:id="rId8"/>
    <sheet name="Pokyny pro vyplnění" sheetId="9" r:id="rId9"/>
  </sheets>
  <externalReferences>
    <externalReference r:id="rId10"/>
    <externalReference r:id="rId11"/>
  </externalReferences>
  <definedNames>
    <definedName name="_xlnm._FilterDatabase" localSheetId="2" hidden="1">'SO.01.01.NEU - Stavební č...'!$C$123:$K$153</definedName>
    <definedName name="_xlnm._FilterDatabase" localSheetId="1" hidden="1">'SO.01.01.U - Stavební čás...'!$C$126:$K$228</definedName>
    <definedName name="_xlnm._FilterDatabase" localSheetId="7" hidden="1">'SO.01.05.U - Strojní chla...'!$A$2:$T$128</definedName>
    <definedName name="_xlnm.Print_Titles" localSheetId="0">'Rekapitulace stavby'!$52:$52</definedName>
    <definedName name="_xlnm.Print_Titles" localSheetId="2">'SO.01.01.NEU - Stavební č...'!$123:$123</definedName>
    <definedName name="_xlnm.Print_Titles" localSheetId="1">'SO.01.01.U - Stavební čás...'!$126:$126</definedName>
    <definedName name="_xlnm.Print_Titles" localSheetId="4">'SO.01.02.NEU - Elektroins...'!$1:$4</definedName>
    <definedName name="_xlnm.Print_Titles" localSheetId="3">'SO.01.02.U - Elektroinsta...'!$1:$4</definedName>
    <definedName name="_xlnm.Print_Titles" localSheetId="5">'SO.01.03.NEU - Vzduchotec...'!$2:$2</definedName>
    <definedName name="_xlnm.Print_Titles" localSheetId="7">'SO.01.05.U - Strojní chla...'!$1:$2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stavby'!$C$42:$AQ$62</definedName>
    <definedName name="_xlnm.Print_Area" localSheetId="2">'SO.01.01.NEU - Stavební č...'!$C$4:$J$76,'SO.01.01.NEU - Stavební č...'!$C$82:$J$105,'SO.01.01.NEU - Stavební č...'!$C$111:$J$153</definedName>
    <definedName name="_xlnm.Print_Area" localSheetId="1">'SO.01.01.U - Stavební čás...'!$C$4:$J$76,'SO.01.01.U - Stavební čás...'!$C$82:$J$108,'SO.01.01.U - Stavební čás...'!$C$114:$J$228</definedName>
    <definedName name="_xlnm.Print_Area" localSheetId="4">'SO.01.02.NEU - Elektroins...'!$A:$F</definedName>
    <definedName name="_xlnm.Print_Area" localSheetId="3">'SO.01.02.U - Elektroinsta...'!$A:$F</definedName>
    <definedName name="_xlnm.Print_Area" localSheetId="7">'SO.01.05.U - Strojní chla...'!$A$1:$T$134</definedName>
  </definedNames>
  <calcPr calcId="191029"/>
</workbook>
</file>

<file path=xl/calcChain.xml><?xml version="1.0" encoding="utf-8"?>
<calcChain xmlns="http://schemas.openxmlformats.org/spreadsheetml/2006/main">
  <c r="F41" i="14" l="1"/>
  <c r="S126" i="16"/>
  <c r="S125" i="16"/>
  <c r="S118" i="16"/>
  <c r="S102" i="16"/>
  <c r="S98" i="16"/>
  <c r="S124" i="16"/>
  <c r="S123" i="16"/>
  <c r="S122" i="16"/>
  <c r="S121" i="16"/>
  <c r="S120" i="16"/>
  <c r="S119" i="16"/>
  <c r="S117" i="16"/>
  <c r="S116" i="16"/>
  <c r="S115" i="16"/>
  <c r="S114" i="16"/>
  <c r="K111" i="16"/>
  <c r="S111" i="16" s="1"/>
  <c r="K110" i="16"/>
  <c r="S110" i="16" s="1"/>
  <c r="S108" i="16"/>
  <c r="K107" i="16"/>
  <c r="S107" i="16" s="1"/>
  <c r="K106" i="16"/>
  <c r="S106" i="16" s="1"/>
  <c r="K105" i="16"/>
  <c r="S105" i="16" s="1"/>
  <c r="S101" i="16"/>
  <c r="S100" i="16"/>
  <c r="S97" i="16"/>
  <c r="S96" i="16"/>
  <c r="S95" i="16"/>
  <c r="S89" i="16"/>
  <c r="S88" i="16"/>
  <c r="S85" i="16"/>
  <c r="Q84" i="16"/>
  <c r="P84" i="16"/>
  <c r="S83" i="16"/>
  <c r="O83" i="16"/>
  <c r="O84" i="16" s="1"/>
  <c r="Q81" i="16"/>
  <c r="P81" i="16"/>
  <c r="O81" i="16"/>
  <c r="S80" i="16"/>
  <c r="S77" i="16"/>
  <c r="S76" i="16"/>
  <c r="P76" i="16"/>
  <c r="O76" i="16"/>
  <c r="S75" i="16"/>
  <c r="S74" i="16"/>
  <c r="S73" i="16"/>
  <c r="S72" i="16"/>
  <c r="S71" i="16"/>
  <c r="S70" i="16"/>
  <c r="S69" i="16"/>
  <c r="S68" i="16"/>
  <c r="S67" i="16"/>
  <c r="S66" i="16"/>
  <c r="S65" i="16"/>
  <c r="S64" i="16"/>
  <c r="S63" i="16"/>
  <c r="K62" i="16"/>
  <c r="S62" i="16" s="1"/>
  <c r="S60" i="16"/>
  <c r="S59" i="16"/>
  <c r="P59" i="16"/>
  <c r="O59" i="16"/>
  <c r="S58" i="16"/>
  <c r="S57" i="16"/>
  <c r="S56" i="16"/>
  <c r="S55" i="16"/>
  <c r="S54" i="16"/>
  <c r="S53" i="16"/>
  <c r="S52" i="16"/>
  <c r="S51" i="16"/>
  <c r="S50" i="16"/>
  <c r="S48" i="16"/>
  <c r="S47" i="16"/>
  <c r="S46" i="16"/>
  <c r="K45" i="16"/>
  <c r="J45" i="16" s="1"/>
  <c r="S43" i="16"/>
  <c r="S42" i="16"/>
  <c r="P42" i="16"/>
  <c r="O42" i="16"/>
  <c r="S41" i="16"/>
  <c r="S40" i="16"/>
  <c r="S39" i="16"/>
  <c r="S38" i="16"/>
  <c r="S37" i="16"/>
  <c r="S36" i="16"/>
  <c r="S35" i="16"/>
  <c r="S34" i="16"/>
  <c r="S33" i="16"/>
  <c r="S31" i="16"/>
  <c r="S30" i="16"/>
  <c r="S29" i="16"/>
  <c r="S28" i="16"/>
  <c r="K28" i="16"/>
  <c r="J28" i="16"/>
  <c r="S26" i="16"/>
  <c r="S25" i="16"/>
  <c r="S24" i="16"/>
  <c r="P24" i="16"/>
  <c r="O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9" i="16"/>
  <c r="S8" i="16"/>
  <c r="S7" i="16"/>
  <c r="H6" i="16"/>
  <c r="G6" i="16"/>
  <c r="K6" i="16" s="1"/>
  <c r="K5" i="16"/>
  <c r="J5" i="16" s="1"/>
  <c r="S6" i="16" l="1"/>
  <c r="J6" i="16"/>
  <c r="S5" i="16"/>
  <c r="S127" i="16" s="1"/>
  <c r="S45" i="16"/>
  <c r="J62" i="16"/>
  <c r="AZ61" i="1" l="1"/>
  <c r="AV61" i="1"/>
  <c r="AG61" i="1"/>
  <c r="AG60" i="1" l="1"/>
  <c r="AZ60" i="1"/>
  <c r="AV60" i="1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48" i="15" s="1"/>
  <c r="F42" i="14"/>
  <c r="F40" i="14"/>
  <c r="F39" i="14"/>
  <c r="F38" i="14"/>
  <c r="F37" i="14"/>
  <c r="F36" i="14"/>
  <c r="F35" i="14"/>
  <c r="F34" i="14"/>
  <c r="F33" i="14"/>
  <c r="F32" i="14"/>
  <c r="F30" i="14"/>
  <c r="F29" i="14"/>
  <c r="F28" i="14"/>
  <c r="F27" i="14"/>
  <c r="F26" i="14"/>
  <c r="F25" i="14"/>
  <c r="F24" i="14"/>
  <c r="F23" i="14"/>
  <c r="F22" i="14"/>
  <c r="F21" i="14"/>
  <c r="F20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43" i="14" l="1"/>
  <c r="AZ59" i="1" s="1"/>
  <c r="D49" i="15"/>
  <c r="D50" i="15" s="1"/>
  <c r="AV59" i="1" l="1"/>
  <c r="AG59" i="1"/>
  <c r="F3" i="13"/>
  <c r="F14" i="13"/>
  <c r="F12" i="13"/>
  <c r="F11" i="13"/>
  <c r="F13" i="13" s="1"/>
  <c r="F15" i="13" s="1"/>
  <c r="F6" i="13" s="1"/>
  <c r="F7" i="13" s="1"/>
  <c r="F17" i="13" s="1"/>
  <c r="B6" i="13"/>
  <c r="AG58" i="1" l="1"/>
  <c r="AV58" i="1"/>
  <c r="AZ58" i="1"/>
  <c r="F3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87" i="12" s="1"/>
  <c r="F88" i="12" s="1"/>
  <c r="F8" i="12" s="1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58" i="12" s="1"/>
  <c r="F39" i="12"/>
  <c r="F38" i="12"/>
  <c r="F37" i="12"/>
  <c r="F36" i="12"/>
  <c r="F35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8" i="12"/>
  <c r="F17" i="12"/>
  <c r="F16" i="12"/>
  <c r="F15" i="12"/>
  <c r="F14" i="12"/>
  <c r="B8" i="12"/>
  <c r="B7" i="12"/>
  <c r="B6" i="12"/>
  <c r="F32" i="12" l="1"/>
  <c r="F6" i="12" s="1"/>
  <c r="F59" i="12"/>
  <c r="F60" i="12" s="1"/>
  <c r="F7" i="12" s="1"/>
  <c r="F9" i="12" l="1"/>
  <c r="F90" i="12" l="1"/>
  <c r="AV57" i="1"/>
  <c r="AG57" i="1"/>
  <c r="AZ57" i="1"/>
  <c r="J12" i="11" l="1"/>
  <c r="J18" i="11"/>
  <c r="J17" i="11"/>
  <c r="E18" i="11"/>
  <c r="F92" i="11" s="1"/>
  <c r="E7" i="11"/>
  <c r="E114" i="11" s="1"/>
  <c r="AG56" i="1"/>
  <c r="BA56" i="1"/>
  <c r="AZ56" i="1"/>
  <c r="AW56" i="1"/>
  <c r="AV56" i="1"/>
  <c r="AU56" i="1"/>
  <c r="J12" i="10"/>
  <c r="BK153" i="11"/>
  <c r="BK152" i="11" s="1"/>
  <c r="J152" i="11" s="1"/>
  <c r="J104" i="11" s="1"/>
  <c r="BI153" i="11"/>
  <c r="BH153" i="11"/>
  <c r="BG153" i="11"/>
  <c r="BF153" i="11"/>
  <c r="T153" i="11"/>
  <c r="R153" i="11"/>
  <c r="P153" i="11"/>
  <c r="J153" i="11"/>
  <c r="BE153" i="11" s="1"/>
  <c r="T152" i="11"/>
  <c r="R152" i="11"/>
  <c r="P152" i="11"/>
  <c r="BK151" i="11"/>
  <c r="BK150" i="11" s="1"/>
  <c r="BI151" i="11"/>
  <c r="BH151" i="11"/>
  <c r="BG151" i="11"/>
  <c r="BF151" i="11"/>
  <c r="T151" i="11"/>
  <c r="R151" i="11"/>
  <c r="P151" i="11"/>
  <c r="J151" i="11"/>
  <c r="BE151" i="11" s="1"/>
  <c r="T150" i="11"/>
  <c r="R150" i="11"/>
  <c r="P150" i="11"/>
  <c r="P149" i="11" s="1"/>
  <c r="T149" i="11"/>
  <c r="R149" i="11"/>
  <c r="BK148" i="11"/>
  <c r="BI148" i="11"/>
  <c r="BH148" i="11"/>
  <c r="BG148" i="11"/>
  <c r="BF148" i="11"/>
  <c r="BE148" i="11"/>
  <c r="T148" i="11"/>
  <c r="R148" i="11"/>
  <c r="P148" i="11"/>
  <c r="J148" i="11"/>
  <c r="BK147" i="11"/>
  <c r="BK146" i="11" s="1"/>
  <c r="J146" i="11" s="1"/>
  <c r="J101" i="11" s="1"/>
  <c r="BI147" i="11"/>
  <c r="BH147" i="11"/>
  <c r="BG147" i="11"/>
  <c r="BF147" i="11"/>
  <c r="T147" i="11"/>
  <c r="R147" i="11"/>
  <c r="P147" i="11"/>
  <c r="J147" i="11"/>
  <c r="BE147" i="11" s="1"/>
  <c r="T146" i="11"/>
  <c r="R146" i="11"/>
  <c r="P146" i="11"/>
  <c r="BK143" i="11"/>
  <c r="BI143" i="11"/>
  <c r="BH143" i="11"/>
  <c r="BG143" i="11"/>
  <c r="BF143" i="11"/>
  <c r="T143" i="11"/>
  <c r="R143" i="11"/>
  <c r="P143" i="11"/>
  <c r="J143" i="11"/>
  <c r="BE143" i="11" s="1"/>
  <c r="BK142" i="11"/>
  <c r="BI142" i="11"/>
  <c r="BH142" i="11"/>
  <c r="BG142" i="11"/>
  <c r="BF142" i="11"/>
  <c r="T142" i="11"/>
  <c r="R142" i="11"/>
  <c r="P142" i="11"/>
  <c r="J142" i="11"/>
  <c r="BE142" i="11" s="1"/>
  <c r="BK141" i="11"/>
  <c r="BI141" i="11"/>
  <c r="BH141" i="11"/>
  <c r="BG141" i="11"/>
  <c r="BF141" i="11"/>
  <c r="T141" i="11"/>
  <c r="R141" i="11"/>
  <c r="P141" i="11"/>
  <c r="J141" i="11"/>
  <c r="BE141" i="11" s="1"/>
  <c r="BK140" i="11"/>
  <c r="BI140" i="11"/>
  <c r="BH140" i="11"/>
  <c r="BG140" i="11"/>
  <c r="BF140" i="11"/>
  <c r="BE140" i="11"/>
  <c r="T140" i="11"/>
  <c r="R140" i="11"/>
  <c r="P140" i="11"/>
  <c r="J140" i="11"/>
  <c r="BK139" i="11"/>
  <c r="BI139" i="11"/>
  <c r="BH139" i="11"/>
  <c r="BG139" i="11"/>
  <c r="BF139" i="11"/>
  <c r="BE139" i="11"/>
  <c r="T139" i="11"/>
  <c r="R139" i="11"/>
  <c r="P139" i="11"/>
  <c r="J139" i="11"/>
  <c r="BK138" i="11"/>
  <c r="BI138" i="11"/>
  <c r="F37" i="11" s="1"/>
  <c r="BH138" i="11"/>
  <c r="BG138" i="11"/>
  <c r="BF138" i="11"/>
  <c r="BE138" i="11"/>
  <c r="T138" i="11"/>
  <c r="R138" i="11"/>
  <c r="P138" i="11"/>
  <c r="J138" i="11"/>
  <c r="BK137" i="11"/>
  <c r="BI137" i="11"/>
  <c r="BH137" i="11"/>
  <c r="BG137" i="11"/>
  <c r="BF137" i="11"/>
  <c r="BE137" i="11"/>
  <c r="T137" i="11"/>
  <c r="R137" i="11"/>
  <c r="P137" i="11"/>
  <c r="J137" i="11"/>
  <c r="BK136" i="11"/>
  <c r="BI136" i="11"/>
  <c r="BH136" i="11"/>
  <c r="BG136" i="11"/>
  <c r="BF136" i="11"/>
  <c r="BE136" i="11"/>
  <c r="T136" i="11"/>
  <c r="T129" i="11" s="1"/>
  <c r="T128" i="11" s="1"/>
  <c r="R136" i="11"/>
  <c r="P136" i="11"/>
  <c r="J136" i="11"/>
  <c r="BK135" i="11"/>
  <c r="BI135" i="11"/>
  <c r="BH135" i="11"/>
  <c r="BG135" i="11"/>
  <c r="BF135" i="11"/>
  <c r="T135" i="11"/>
  <c r="R135" i="11"/>
  <c r="P135" i="11"/>
  <c r="J135" i="11"/>
  <c r="BE135" i="11" s="1"/>
  <c r="BK134" i="11"/>
  <c r="BI134" i="11"/>
  <c r="BH134" i="11"/>
  <c r="F36" i="11" s="1"/>
  <c r="BG134" i="11"/>
  <c r="BF134" i="11"/>
  <c r="T134" i="11"/>
  <c r="R134" i="11"/>
  <c r="P134" i="11"/>
  <c r="J134" i="11"/>
  <c r="BE134" i="11" s="1"/>
  <c r="BK130" i="11"/>
  <c r="BK129" i="11" s="1"/>
  <c r="BI130" i="11"/>
  <c r="BH130" i="11"/>
  <c r="BG130" i="11"/>
  <c r="F35" i="11" s="1"/>
  <c r="BF130" i="11"/>
  <c r="T130" i="11"/>
  <c r="R130" i="11"/>
  <c r="R129" i="11" s="1"/>
  <c r="R128" i="11" s="1"/>
  <c r="P130" i="11"/>
  <c r="P129" i="11" s="1"/>
  <c r="P128" i="11" s="1"/>
  <c r="J130" i="11"/>
  <c r="BE130" i="11" s="1"/>
  <c r="BK127" i="11"/>
  <c r="BK126" i="11" s="1"/>
  <c r="BI127" i="11"/>
  <c r="BH127" i="11"/>
  <c r="BG127" i="11"/>
  <c r="BF127" i="11"/>
  <c r="J34" i="11" s="1"/>
  <c r="BE127" i="11"/>
  <c r="T127" i="11"/>
  <c r="R127" i="11"/>
  <c r="P127" i="11"/>
  <c r="P126" i="11" s="1"/>
  <c r="P125" i="11" s="1"/>
  <c r="J127" i="11"/>
  <c r="T126" i="11"/>
  <c r="R126" i="11"/>
  <c r="R125" i="11" s="1"/>
  <c r="T125" i="11"/>
  <c r="F121" i="11"/>
  <c r="J120" i="11"/>
  <c r="F120" i="11"/>
  <c r="F118" i="11"/>
  <c r="E116" i="11"/>
  <c r="J91" i="11"/>
  <c r="F91" i="11"/>
  <c r="F89" i="11"/>
  <c r="E87" i="11"/>
  <c r="J37" i="11"/>
  <c r="J36" i="11"/>
  <c r="J35" i="11"/>
  <c r="J24" i="11"/>
  <c r="E24" i="11"/>
  <c r="J121" i="11" s="1"/>
  <c r="J23" i="11"/>
  <c r="J118" i="11"/>
  <c r="E85" i="11"/>
  <c r="J18" i="10"/>
  <c r="J17" i="10"/>
  <c r="E18" i="10"/>
  <c r="E7" i="10"/>
  <c r="J129" i="11" l="1"/>
  <c r="J100" i="11" s="1"/>
  <c r="BK128" i="11"/>
  <c r="J128" i="11" s="1"/>
  <c r="J99" i="11" s="1"/>
  <c r="F33" i="11"/>
  <c r="J33" i="11"/>
  <c r="J150" i="11"/>
  <c r="J103" i="11" s="1"/>
  <c r="BK149" i="11"/>
  <c r="J149" i="11" s="1"/>
  <c r="J102" i="11" s="1"/>
  <c r="R124" i="11"/>
  <c r="J126" i="11"/>
  <c r="J98" i="11" s="1"/>
  <c r="BK125" i="11"/>
  <c r="T124" i="11"/>
  <c r="P124" i="11"/>
  <c r="F34" i="11"/>
  <c r="J92" i="11"/>
  <c r="J89" i="11"/>
  <c r="J125" i="11" l="1"/>
  <c r="J97" i="11" s="1"/>
  <c r="BK124" i="11"/>
  <c r="J124" i="11" s="1"/>
  <c r="J30" i="11" l="1"/>
  <c r="J39" i="11" s="1"/>
  <c r="J96" i="11"/>
  <c r="AU55" i="1" l="1"/>
  <c r="BK224" i="10"/>
  <c r="BI224" i="10"/>
  <c r="BH224" i="10"/>
  <c r="BG224" i="10"/>
  <c r="BF224" i="10"/>
  <c r="T224" i="10"/>
  <c r="R224" i="10"/>
  <c r="P224" i="10"/>
  <c r="J224" i="10"/>
  <c r="BE224" i="10" s="1"/>
  <c r="BK221" i="10"/>
  <c r="BI221" i="10"/>
  <c r="BH221" i="10"/>
  <c r="BG221" i="10"/>
  <c r="BF221" i="10"/>
  <c r="BE221" i="10"/>
  <c r="T221" i="10"/>
  <c r="R221" i="10"/>
  <c r="P221" i="10"/>
  <c r="J221" i="10"/>
  <c r="BK220" i="10"/>
  <c r="BI220" i="10"/>
  <c r="BH220" i="10"/>
  <c r="BG220" i="10"/>
  <c r="BF220" i="10"/>
  <c r="T220" i="10"/>
  <c r="R220" i="10"/>
  <c r="R218" i="10" s="1"/>
  <c r="P220" i="10"/>
  <c r="P218" i="10" s="1"/>
  <c r="J220" i="10"/>
  <c r="BE220" i="10" s="1"/>
  <c r="BK219" i="10"/>
  <c r="BK218" i="10" s="1"/>
  <c r="J218" i="10" s="1"/>
  <c r="J107" i="10" s="1"/>
  <c r="BI219" i="10"/>
  <c r="BH219" i="10"/>
  <c r="BG219" i="10"/>
  <c r="BF219" i="10"/>
  <c r="T219" i="10"/>
  <c r="R219" i="10"/>
  <c r="P219" i="10"/>
  <c r="J219" i="10"/>
  <c r="BE219" i="10" s="1"/>
  <c r="T218" i="10"/>
  <c r="BK215" i="10"/>
  <c r="BI215" i="10"/>
  <c r="BH215" i="10"/>
  <c r="BG215" i="10"/>
  <c r="BF215" i="10"/>
  <c r="T215" i="10"/>
  <c r="R215" i="10"/>
  <c r="P215" i="10"/>
  <c r="J215" i="10"/>
  <c r="BE215" i="10" s="1"/>
  <c r="BK214" i="10"/>
  <c r="BI214" i="10"/>
  <c r="BH214" i="10"/>
  <c r="BG214" i="10"/>
  <c r="BF214" i="10"/>
  <c r="BE214" i="10"/>
  <c r="T214" i="10"/>
  <c r="R214" i="10"/>
  <c r="P214" i="10"/>
  <c r="J214" i="10"/>
  <c r="BK211" i="10"/>
  <c r="BI211" i="10"/>
  <c r="BH211" i="10"/>
  <c r="BG211" i="10"/>
  <c r="BF211" i="10"/>
  <c r="T211" i="10"/>
  <c r="R211" i="10"/>
  <c r="P211" i="10"/>
  <c r="J211" i="10"/>
  <c r="BE211" i="10" s="1"/>
  <c r="BK210" i="10"/>
  <c r="BI210" i="10"/>
  <c r="BH210" i="10"/>
  <c r="BG210" i="10"/>
  <c r="BF210" i="10"/>
  <c r="BE210" i="10"/>
  <c r="T210" i="10"/>
  <c r="R210" i="10"/>
  <c r="P210" i="10"/>
  <c r="J210" i="10"/>
  <c r="BK207" i="10"/>
  <c r="BI207" i="10"/>
  <c r="BH207" i="10"/>
  <c r="BG207" i="10"/>
  <c r="BF207" i="10"/>
  <c r="T207" i="10"/>
  <c r="T205" i="10" s="1"/>
  <c r="R207" i="10"/>
  <c r="R205" i="10" s="1"/>
  <c r="P207" i="10"/>
  <c r="P205" i="10" s="1"/>
  <c r="J207" i="10"/>
  <c r="BE207" i="10" s="1"/>
  <c r="BK206" i="10"/>
  <c r="BK205" i="10" s="1"/>
  <c r="J205" i="10" s="1"/>
  <c r="J106" i="10" s="1"/>
  <c r="BI206" i="10"/>
  <c r="BH206" i="10"/>
  <c r="BG206" i="10"/>
  <c r="BF206" i="10"/>
  <c r="T206" i="10"/>
  <c r="R206" i="10"/>
  <c r="P206" i="10"/>
  <c r="J206" i="10"/>
  <c r="BE206" i="10" s="1"/>
  <c r="BK204" i="10"/>
  <c r="BI204" i="10"/>
  <c r="BH204" i="10"/>
  <c r="BG204" i="10"/>
  <c r="BF204" i="10"/>
  <c r="T204" i="10"/>
  <c r="R204" i="10"/>
  <c r="P204" i="10"/>
  <c r="J204" i="10"/>
  <c r="BE204" i="10" s="1"/>
  <c r="BK201" i="10"/>
  <c r="BI201" i="10"/>
  <c r="BH201" i="10"/>
  <c r="BG201" i="10"/>
  <c r="BF201" i="10"/>
  <c r="BE201" i="10"/>
  <c r="T201" i="10"/>
  <c r="R201" i="10"/>
  <c r="P201" i="10"/>
  <c r="J201" i="10"/>
  <c r="BK200" i="10"/>
  <c r="BI200" i="10"/>
  <c r="BH200" i="10"/>
  <c r="BG200" i="10"/>
  <c r="BF200" i="10"/>
  <c r="BE200" i="10"/>
  <c r="T200" i="10"/>
  <c r="R200" i="10"/>
  <c r="P200" i="10"/>
  <c r="J200" i="10"/>
  <c r="BK197" i="10"/>
  <c r="BK194" i="10" s="1"/>
  <c r="J194" i="10" s="1"/>
  <c r="J105" i="10" s="1"/>
  <c r="BI197" i="10"/>
  <c r="BH197" i="10"/>
  <c r="BG197" i="10"/>
  <c r="BF197" i="10"/>
  <c r="BE197" i="10"/>
  <c r="T197" i="10"/>
  <c r="R197" i="10"/>
  <c r="P197" i="10"/>
  <c r="J197" i="10"/>
  <c r="BK196" i="10"/>
  <c r="BI196" i="10"/>
  <c r="BH196" i="10"/>
  <c r="BG196" i="10"/>
  <c r="BF196" i="10"/>
  <c r="T196" i="10"/>
  <c r="T194" i="10" s="1"/>
  <c r="R196" i="10"/>
  <c r="R194" i="10" s="1"/>
  <c r="P196" i="10"/>
  <c r="J196" i="10"/>
  <c r="BE196" i="10" s="1"/>
  <c r="BK195" i="10"/>
  <c r="BI195" i="10"/>
  <c r="BH195" i="10"/>
  <c r="BG195" i="10"/>
  <c r="BF195" i="10"/>
  <c r="T195" i="10"/>
  <c r="R195" i="10"/>
  <c r="P195" i="10"/>
  <c r="J195" i="10"/>
  <c r="BE195" i="10" s="1"/>
  <c r="P194" i="10"/>
  <c r="BK193" i="10"/>
  <c r="BI193" i="10"/>
  <c r="BH193" i="10"/>
  <c r="BG193" i="10"/>
  <c r="BF193" i="10"/>
  <c r="BE193" i="10"/>
  <c r="T193" i="10"/>
  <c r="R193" i="10"/>
  <c r="P193" i="10"/>
  <c r="J193" i="10"/>
  <c r="BK192" i="10"/>
  <c r="BI192" i="10"/>
  <c r="BH192" i="10"/>
  <c r="BG192" i="10"/>
  <c r="BF192" i="10"/>
  <c r="BE192" i="10"/>
  <c r="T192" i="10"/>
  <c r="R192" i="10"/>
  <c r="P192" i="10"/>
  <c r="J192" i="10"/>
  <c r="BK189" i="10"/>
  <c r="BI189" i="10"/>
  <c r="BH189" i="10"/>
  <c r="BG189" i="10"/>
  <c r="BF189" i="10"/>
  <c r="T189" i="10"/>
  <c r="R189" i="10"/>
  <c r="P189" i="10"/>
  <c r="J189" i="10"/>
  <c r="BE189" i="10" s="1"/>
  <c r="BK186" i="10"/>
  <c r="BI186" i="10"/>
  <c r="BH186" i="10"/>
  <c r="BG186" i="10"/>
  <c r="BF186" i="10"/>
  <c r="T186" i="10"/>
  <c r="R186" i="10"/>
  <c r="P186" i="10"/>
  <c r="J186" i="10"/>
  <c r="BE186" i="10" s="1"/>
  <c r="BK185" i="10"/>
  <c r="BI185" i="10"/>
  <c r="BH185" i="10"/>
  <c r="BG185" i="10"/>
  <c r="BF185" i="10"/>
  <c r="BE185" i="10"/>
  <c r="T185" i="10"/>
  <c r="R185" i="10"/>
  <c r="R182" i="10" s="1"/>
  <c r="P185" i="10"/>
  <c r="J185" i="10"/>
  <c r="BK184" i="10"/>
  <c r="BI184" i="10"/>
  <c r="BH184" i="10"/>
  <c r="BG184" i="10"/>
  <c r="BF184" i="10"/>
  <c r="T184" i="10"/>
  <c r="T182" i="10" s="1"/>
  <c r="T172" i="10" s="1"/>
  <c r="R184" i="10"/>
  <c r="P184" i="10"/>
  <c r="J184" i="10"/>
  <c r="BE184" i="10" s="1"/>
  <c r="BK183" i="10"/>
  <c r="BK182" i="10" s="1"/>
  <c r="J182" i="10" s="1"/>
  <c r="J104" i="10" s="1"/>
  <c r="BI183" i="10"/>
  <c r="BH183" i="10"/>
  <c r="BG183" i="10"/>
  <c r="BF183" i="10"/>
  <c r="T183" i="10"/>
  <c r="R183" i="10"/>
  <c r="P183" i="10"/>
  <c r="P182" i="10" s="1"/>
  <c r="J183" i="10"/>
  <c r="BE183" i="10" s="1"/>
  <c r="BK181" i="10"/>
  <c r="BI181" i="10"/>
  <c r="BH181" i="10"/>
  <c r="BG181" i="10"/>
  <c r="BF181" i="10"/>
  <c r="BE181" i="10"/>
  <c r="T181" i="10"/>
  <c r="R181" i="10"/>
  <c r="P181" i="10"/>
  <c r="J181" i="10"/>
  <c r="BK178" i="10"/>
  <c r="BI178" i="10"/>
  <c r="BH178" i="10"/>
  <c r="BG178" i="10"/>
  <c r="BF178" i="10"/>
  <c r="T178" i="10"/>
  <c r="R178" i="10"/>
  <c r="P178" i="10"/>
  <c r="P173" i="10" s="1"/>
  <c r="P172" i="10" s="1"/>
  <c r="J178" i="10"/>
  <c r="BE178" i="10" s="1"/>
  <c r="BK177" i="10"/>
  <c r="BI177" i="10"/>
  <c r="BH177" i="10"/>
  <c r="BG177" i="10"/>
  <c r="BF177" i="10"/>
  <c r="T177" i="10"/>
  <c r="R177" i="10"/>
  <c r="P177" i="10"/>
  <c r="J177" i="10"/>
  <c r="BE177" i="10" s="1"/>
  <c r="BK176" i="10"/>
  <c r="BI176" i="10"/>
  <c r="BH176" i="10"/>
  <c r="BG176" i="10"/>
  <c r="BF176" i="10"/>
  <c r="BE176" i="10"/>
  <c r="T176" i="10"/>
  <c r="R176" i="10"/>
  <c r="P176" i="10"/>
  <c r="J176" i="10"/>
  <c r="BK175" i="10"/>
  <c r="BI175" i="10"/>
  <c r="BH175" i="10"/>
  <c r="BG175" i="10"/>
  <c r="BF175" i="10"/>
  <c r="BE175" i="10"/>
  <c r="T175" i="10"/>
  <c r="R175" i="10"/>
  <c r="P175" i="10"/>
  <c r="J175" i="10"/>
  <c r="BK174" i="10"/>
  <c r="BK173" i="10" s="1"/>
  <c r="BI174" i="10"/>
  <c r="BH174" i="10"/>
  <c r="BG174" i="10"/>
  <c r="BF174" i="10"/>
  <c r="BE174" i="10"/>
  <c r="T174" i="10"/>
  <c r="R174" i="10"/>
  <c r="R173" i="10" s="1"/>
  <c r="P174" i="10"/>
  <c r="J174" i="10"/>
  <c r="T173" i="10"/>
  <c r="BK169" i="10"/>
  <c r="BI169" i="10"/>
  <c r="BH169" i="10"/>
  <c r="BG169" i="10"/>
  <c r="BF169" i="10"/>
  <c r="T169" i="10"/>
  <c r="R169" i="10"/>
  <c r="P169" i="10"/>
  <c r="J169" i="10"/>
  <c r="BE169" i="10" s="1"/>
  <c r="BK168" i="10"/>
  <c r="BI168" i="10"/>
  <c r="BH168" i="10"/>
  <c r="BG168" i="10"/>
  <c r="BF168" i="10"/>
  <c r="BE168" i="10"/>
  <c r="T168" i="10"/>
  <c r="R168" i="10"/>
  <c r="P168" i="10"/>
  <c r="J168" i="10"/>
  <c r="BK167" i="10"/>
  <c r="BI167" i="10"/>
  <c r="BH167" i="10"/>
  <c r="BG167" i="10"/>
  <c r="BF167" i="10"/>
  <c r="T167" i="10"/>
  <c r="R167" i="10"/>
  <c r="R166" i="10" s="1"/>
  <c r="P167" i="10"/>
  <c r="P166" i="10" s="1"/>
  <c r="J167" i="10"/>
  <c r="BE167" i="10" s="1"/>
  <c r="BK166" i="10"/>
  <c r="J166" i="10" s="1"/>
  <c r="J101" i="10" s="1"/>
  <c r="T166" i="10"/>
  <c r="BK163" i="10"/>
  <c r="BI163" i="10"/>
  <c r="BH163" i="10"/>
  <c r="BG163" i="10"/>
  <c r="BF163" i="10"/>
  <c r="T163" i="10"/>
  <c r="R163" i="10"/>
  <c r="P163" i="10"/>
  <c r="J163" i="10"/>
  <c r="BE163" i="10" s="1"/>
  <c r="BK162" i="10"/>
  <c r="BI162" i="10"/>
  <c r="BH162" i="10"/>
  <c r="BG162" i="10"/>
  <c r="BF162" i="10"/>
  <c r="T162" i="10"/>
  <c r="R162" i="10"/>
  <c r="P162" i="10"/>
  <c r="J162" i="10"/>
  <c r="BE162" i="10" s="1"/>
  <c r="BK161" i="10"/>
  <c r="BI161" i="10"/>
  <c r="BH161" i="10"/>
  <c r="BG161" i="10"/>
  <c r="BF161" i="10"/>
  <c r="BE161" i="10"/>
  <c r="T161" i="10"/>
  <c r="R161" i="10"/>
  <c r="P161" i="10"/>
  <c r="J161" i="10"/>
  <c r="BK160" i="10"/>
  <c r="BI160" i="10"/>
  <c r="BH160" i="10"/>
  <c r="BG160" i="10"/>
  <c r="BF160" i="10"/>
  <c r="BE160" i="10"/>
  <c r="T160" i="10"/>
  <c r="R160" i="10"/>
  <c r="P160" i="10"/>
  <c r="J160" i="10"/>
  <c r="BK159" i="10"/>
  <c r="BI159" i="10"/>
  <c r="BH159" i="10"/>
  <c r="BG159" i="10"/>
  <c r="BF159" i="10"/>
  <c r="T159" i="10"/>
  <c r="R159" i="10"/>
  <c r="P159" i="10"/>
  <c r="J159" i="10"/>
  <c r="BE159" i="10" s="1"/>
  <c r="BK158" i="10"/>
  <c r="BI158" i="10"/>
  <c r="BH158" i="10"/>
  <c r="BG158" i="10"/>
  <c r="BF158" i="10"/>
  <c r="T158" i="10"/>
  <c r="R158" i="10"/>
  <c r="P158" i="10"/>
  <c r="J158" i="10"/>
  <c r="BE158" i="10" s="1"/>
  <c r="BK155" i="10"/>
  <c r="BI155" i="10"/>
  <c r="BH155" i="10"/>
  <c r="BG155" i="10"/>
  <c r="BF155" i="10"/>
  <c r="BE155" i="10"/>
  <c r="T155" i="10"/>
  <c r="R155" i="10"/>
  <c r="P155" i="10"/>
  <c r="J155" i="10"/>
  <c r="BK152" i="10"/>
  <c r="BI152" i="10"/>
  <c r="BH152" i="10"/>
  <c r="BG152" i="10"/>
  <c r="BF152" i="10"/>
  <c r="BE152" i="10"/>
  <c r="T152" i="10"/>
  <c r="T142" i="10" s="1"/>
  <c r="R152" i="10"/>
  <c r="P152" i="10"/>
  <c r="J152" i="10"/>
  <c r="BK151" i="10"/>
  <c r="BI151" i="10"/>
  <c r="BH151" i="10"/>
  <c r="BG151" i="10"/>
  <c r="BF151" i="10"/>
  <c r="T151" i="10"/>
  <c r="R151" i="10"/>
  <c r="P151" i="10"/>
  <c r="J151" i="10"/>
  <c r="BE151" i="10" s="1"/>
  <c r="BK147" i="10"/>
  <c r="BI147" i="10"/>
  <c r="BH147" i="10"/>
  <c r="BG147" i="10"/>
  <c r="BF147" i="10"/>
  <c r="T147" i="10"/>
  <c r="R147" i="10"/>
  <c r="P147" i="10"/>
  <c r="J147" i="10"/>
  <c r="BE147" i="10" s="1"/>
  <c r="BK146" i="10"/>
  <c r="BK142" i="10" s="1"/>
  <c r="J142" i="10" s="1"/>
  <c r="J100" i="10" s="1"/>
  <c r="BI146" i="10"/>
  <c r="BH146" i="10"/>
  <c r="BG146" i="10"/>
  <c r="BF146" i="10"/>
  <c r="BE146" i="10"/>
  <c r="T146" i="10"/>
  <c r="R146" i="10"/>
  <c r="P146" i="10"/>
  <c r="J146" i="10"/>
  <c r="BK143" i="10"/>
  <c r="BI143" i="10"/>
  <c r="BH143" i="10"/>
  <c r="BG143" i="10"/>
  <c r="BF143" i="10"/>
  <c r="BE143" i="10"/>
  <c r="T143" i="10"/>
  <c r="R143" i="10"/>
  <c r="P143" i="10"/>
  <c r="P142" i="10" s="1"/>
  <c r="J143" i="10"/>
  <c r="R142" i="10"/>
  <c r="BK139" i="10"/>
  <c r="BI139" i="10"/>
  <c r="BH139" i="10"/>
  <c r="BG139" i="10"/>
  <c r="BF139" i="10"/>
  <c r="T139" i="10"/>
  <c r="R139" i="10"/>
  <c r="P139" i="10"/>
  <c r="J139" i="10"/>
  <c r="BE139" i="10" s="1"/>
  <c r="BK138" i="10"/>
  <c r="BI138" i="10"/>
  <c r="BH138" i="10"/>
  <c r="BG138" i="10"/>
  <c r="BF138" i="10"/>
  <c r="BE138" i="10"/>
  <c r="T138" i="10"/>
  <c r="R138" i="10"/>
  <c r="P138" i="10"/>
  <c r="J138" i="10"/>
  <c r="BK135" i="10"/>
  <c r="BI135" i="10"/>
  <c r="BH135" i="10"/>
  <c r="BG135" i="10"/>
  <c r="BF135" i="10"/>
  <c r="T135" i="10"/>
  <c r="R135" i="10"/>
  <c r="P135" i="10"/>
  <c r="P131" i="10" s="1"/>
  <c r="J135" i="10"/>
  <c r="BE135" i="10" s="1"/>
  <c r="BK132" i="10"/>
  <c r="BK131" i="10" s="1"/>
  <c r="J131" i="10" s="1"/>
  <c r="J99" i="10" s="1"/>
  <c r="BI132" i="10"/>
  <c r="BH132" i="10"/>
  <c r="BG132" i="10"/>
  <c r="BF132" i="10"/>
  <c r="BE132" i="10"/>
  <c r="T132" i="10"/>
  <c r="R132" i="10"/>
  <c r="R131" i="10" s="1"/>
  <c r="P132" i="10"/>
  <c r="J132" i="10"/>
  <c r="T131" i="10"/>
  <c r="BK130" i="10"/>
  <c r="BK129" i="10" s="1"/>
  <c r="BI130" i="10"/>
  <c r="BH130" i="10"/>
  <c r="F36" i="10" s="1"/>
  <c r="BG130" i="10"/>
  <c r="BF130" i="10"/>
  <c r="F34" i="10" s="1"/>
  <c r="BA55" i="1" s="1"/>
  <c r="T130" i="10"/>
  <c r="T129" i="10" s="1"/>
  <c r="R130" i="10"/>
  <c r="P130" i="10"/>
  <c r="P129" i="10" s="1"/>
  <c r="J130" i="10"/>
  <c r="BE130" i="10" s="1"/>
  <c r="R129" i="10"/>
  <c r="F124" i="10"/>
  <c r="J123" i="10"/>
  <c r="F123" i="10"/>
  <c r="F121" i="10"/>
  <c r="E119" i="10"/>
  <c r="F92" i="10"/>
  <c r="J91" i="10"/>
  <c r="F91" i="10"/>
  <c r="F89" i="10"/>
  <c r="E87" i="10"/>
  <c r="J37" i="10"/>
  <c r="J36" i="10"/>
  <c r="J35" i="10"/>
  <c r="J24" i="10"/>
  <c r="E24" i="10"/>
  <c r="J124" i="10" s="1"/>
  <c r="J23" i="10"/>
  <c r="J121" i="10"/>
  <c r="E85" i="10"/>
  <c r="E117" i="10" l="1"/>
  <c r="F37" i="10"/>
  <c r="F35" i="10"/>
  <c r="J34" i="10"/>
  <c r="AW55" i="1" s="1"/>
  <c r="J173" i="10"/>
  <c r="J103" i="10" s="1"/>
  <c r="BK172" i="10"/>
  <c r="J172" i="10" s="1"/>
  <c r="J102" i="10" s="1"/>
  <c r="BK128" i="10"/>
  <c r="J129" i="10"/>
  <c r="J98" i="10" s="1"/>
  <c r="R128" i="10"/>
  <c r="P128" i="10"/>
  <c r="P127" i="10" s="1"/>
  <c r="F33" i="10"/>
  <c r="AZ55" i="1" s="1"/>
  <c r="J33" i="10"/>
  <c r="AV55" i="1" s="1"/>
  <c r="T128" i="10"/>
  <c r="T127" i="10" s="1"/>
  <c r="R172" i="10"/>
  <c r="J89" i="10"/>
  <c r="J92" i="10"/>
  <c r="R127" i="10" l="1"/>
  <c r="J128" i="10"/>
  <c r="J97" i="10" s="1"/>
  <c r="BK127" i="10"/>
  <c r="J127" i="10" s="1"/>
  <c r="J30" i="10" l="1"/>
  <c r="J96" i="10"/>
  <c r="J39" i="10" l="1"/>
  <c r="AG55" i="1"/>
  <c r="L50" i="1" l="1"/>
  <c r="AM50" i="1"/>
  <c r="AM49" i="1"/>
  <c r="L49" i="1"/>
  <c r="AM47" i="1"/>
  <c r="L47" i="1"/>
  <c r="L45" i="1"/>
  <c r="L44" i="1"/>
  <c r="AS54" i="1"/>
  <c r="AT58" i="1" l="1"/>
  <c r="AU54" i="1"/>
  <c r="BC54" i="1"/>
  <c r="W32" i="1" s="1"/>
  <c r="BB54" i="1"/>
  <c r="AX54" i="1" s="1"/>
  <c r="BD54" i="1"/>
  <c r="W33" i="1" s="1"/>
  <c r="AT60" i="1" l="1"/>
  <c r="BA54" i="1"/>
  <c r="W30" i="1" s="1"/>
  <c r="AT55" i="1"/>
  <c r="W31" i="1"/>
  <c r="AT61" i="1"/>
  <c r="AY54" i="1"/>
  <c r="AT56" i="1"/>
  <c r="AT57" i="1"/>
  <c r="AT59" i="1"/>
  <c r="AN60" i="1" l="1"/>
  <c r="AN56" i="1"/>
  <c r="AZ54" i="1"/>
  <c r="W29" i="1" s="1"/>
  <c r="AN61" i="1"/>
  <c r="AW54" i="1"/>
  <c r="AK30" i="1" s="1"/>
  <c r="AN58" i="1" l="1"/>
  <c r="AN55" i="1"/>
  <c r="AN57" i="1"/>
  <c r="AV54" i="1"/>
  <c r="AK29" i="1" s="1"/>
  <c r="AN59" i="1" l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<sst xmlns="http://schemas.openxmlformats.org/spreadsheetml/2006/main" count="3136" uniqueCount="998">
  <si>
    <t>Export Komplet</t>
  </si>
  <si>
    <t>VZ</t>
  </si>
  <si>
    <t>2.0</t>
  </si>
  <si>
    <t/>
  </si>
  <si>
    <t>False</t>
  </si>
  <si>
    <t>{5e4f38de-efc9-4a59-9378-f457fc7dfa86}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</si>
  <si>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</si>
  <si>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</si>
  <si>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</si>
  <si>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</si>
  <si>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</si>
  <si>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</si>
  <si>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</si>
  <si>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</si>
  <si>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</si>
  <si>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231201-S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</si>
  <si>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</si>
  <si>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</si>
  <si>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Snizeni energeticke narocnosti skolni kuchyne SOS a SOU Vocelova</t>
  </si>
  <si>
    <t>KSO:</t>
  </si>
  <si>
    <t>CC-CZ:</t>
  </si>
  <si>
    <t>Místo:</t>
  </si>
  <si>
    <t xml:space="preserve">Střední odborná škola a Střední odborné učiliště, </t>
  </si>
  <si>
    <t>Datum:</t>
  </si>
  <si>
    <t>7. 11. 2025</t>
  </si>
  <si>
    <t>Zadavatel:</t>
  </si>
  <si>
    <t>IČ:</t>
  </si>
  <si>
    <t>DIČ:</t>
  </si>
  <si>
    <t>Účastník:</t>
  </si>
  <si>
    <t>Vyplň údaj</t>
  </si>
  <si>
    <t>Projektant:</t>
  </si>
  <si>
    <t>Proxion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</si>
  <si>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</si>
  <si>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</si>
  <si>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</si>
  <si>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</si>
  <si>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</si>
  <si>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</si>
  <si>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</si>
  <si>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</si>
  <si>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</si>
  <si>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</si>
  <si>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</si>
  <si>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</si>
  <si>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</si>
  <si>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</si>
  <si>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</si>
  <si>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</si>
  <si>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</si>
  <si>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</si>
  <si>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</si>
  <si>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</si>
  <si>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</si>
  <si>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</si>
  <si>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</si>
  <si>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</si>
  <si>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</si>
  <si>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</si>
  <si>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</si>
  <si>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</si>
  <si>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</si>
  <si>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</si>
  <si>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</si>
  <si>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</si>
  <si>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</si>
  <si>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</si>
  <si>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</si>
  <si>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</si>
  <si>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</si>
  <si>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</si>
  <si>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</si>
  <si>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</si>
  <si>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</si>
  <si>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</si>
  <si>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</si>
  <si>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</si>
  <si>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SO.01.01.U</t>
  </si>
  <si>
    <t>Stavební část - uznatelné</t>
  </si>
  <si>
    <t>STA</t>
  </si>
  <si>
    <t>1</t>
  </si>
  <si>
    <t>{b93d6536-6a5b-4600-8313-79ee25345e50}</t>
  </si>
  <si>
    <t>2</t>
  </si>
  <si>
    <t>SO.01.01.NEU</t>
  </si>
  <si>
    <t>Stavební část - neuznatelné</t>
  </si>
  <si>
    <t>{175c1323-ba8a-418a-915f-f191f10b2001}</t>
  </si>
  <si>
    <t>SO.01.02.U</t>
  </si>
  <si>
    <t>Elektroinstalace - uznatelné</t>
  </si>
  <si>
    <t>{ffa00628-a8fe-4b60-83c1-21c5cb707e30}</t>
  </si>
  <si>
    <t>SO.01.02.NEU</t>
  </si>
  <si>
    <t>Elektroinstalace - neuznatelné</t>
  </si>
  <si>
    <t>{d60c1237-2743-4465-8ca2-fd4bc1d60305}</t>
  </si>
  <si>
    <t>SO.01.03.NEU</t>
  </si>
  <si>
    <t>Vzduchotechnika - neuznatelné</t>
  </si>
  <si>
    <t>{431fa212-6476-4bbd-ac38-80313455df1c}</t>
  </si>
  <si>
    <t>SO.01.04.NEU</t>
  </si>
  <si>
    <t>Vzduchotechnícký podhled - neuznatelné</t>
  </si>
  <si>
    <t>{606b9108-bbd2-455e-92f7-161336d65a27}</t>
  </si>
  <si>
    <t>SO.01.05.U</t>
  </si>
  <si>
    <t>Strojní chlazení - uznatelné</t>
  </si>
  <si>
    <t>{00898ce1-fb31-43c1-abcb-ce7dff211e8d}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</si>
  <si>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</si>
  <si>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</si>
  <si>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</si>
  <si>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</si>
  <si>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</si>
  <si>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</si>
  <si>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</si>
  <si>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</si>
  <si>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</si>
  <si>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</si>
  <si>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</si>
  <si>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</si>
  <si>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</si>
  <si>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</si>
  <si>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</si>
  <si>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</si>
  <si>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</si>
  <si>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</si>
  <si>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</si>
  <si>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</si>
  <si>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</si>
  <si>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</si>
  <si>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</si>
  <si>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</si>
  <si>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m2</t>
  </si>
  <si>
    <t>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</si>
  <si>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</si>
  <si>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</si>
  <si>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</si>
  <si>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</si>
  <si>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</si>
  <si>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</si>
  <si>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</si>
  <si>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</si>
  <si>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</si>
  <si>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</si>
  <si>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</si>
  <si>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</si>
  <si>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</si>
  <si>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</si>
  <si>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</si>
  <si>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</si>
  <si>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</si>
  <si>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</si>
  <si>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</si>
  <si>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</si>
  <si>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</si>
  <si>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</si>
  <si>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</si>
  <si>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</si>
  <si>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</si>
  <si>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</si>
  <si>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</si>
  <si>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</si>
  <si>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</si>
  <si>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</si>
  <si>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</si>
  <si>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</si>
  <si>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</si>
  <si>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</si>
  <si>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</si>
  <si>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</si>
  <si>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</si>
  <si>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</si>
  <si>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</si>
  <si>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</si>
  <si>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</si>
  <si>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</si>
  <si>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</si>
  <si>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</si>
  <si>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</si>
  <si>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</si>
  <si>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</si>
  <si>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</si>
  <si>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</si>
  <si>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</si>
  <si>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</si>
  <si>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</si>
  <si>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</si>
  <si>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</si>
  <si>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</si>
  <si>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</si>
  <si>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</si>
  <si>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</si>
  <si>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</si>
  <si>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</si>
  <si>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</si>
  <si>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</si>
  <si>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</si>
  <si>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</si>
  <si>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</si>
  <si>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</si>
  <si>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</si>
  <si>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</si>
  <si>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</si>
  <si>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</si>
  <si>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</si>
  <si>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</si>
  <si>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</si>
  <si>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</si>
  <si>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</si>
  <si>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</si>
  <si>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</si>
  <si>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</si>
  <si>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</si>
  <si>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</si>
  <si>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</si>
  <si>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</si>
  <si>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</si>
  <si>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</si>
  <si>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</si>
  <si>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</si>
  <si>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</si>
  <si>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</si>
  <si>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</si>
  <si>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</si>
  <si>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</si>
  <si>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</si>
  <si>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</si>
  <si>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</si>
  <si>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</si>
  <si>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</si>
  <si>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</si>
  <si>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</si>
  <si>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</si>
  <si>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</si>
  <si>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</si>
  <si>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</si>
  <si>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</si>
  <si>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</si>
  <si>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</si>
  <si>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</si>
  <si>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</si>
  <si>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</si>
  <si>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</si>
  <si>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</si>
  <si>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</si>
  <si>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</si>
  <si>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</si>
  <si>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</si>
  <si>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</si>
  <si>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</si>
  <si>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</si>
  <si>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</si>
  <si>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</si>
  <si>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</si>
  <si>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</si>
  <si>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</si>
  <si>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</si>
  <si>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</si>
  <si>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</si>
  <si>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</si>
  <si>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</si>
  <si>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</si>
  <si>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</si>
  <si>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</si>
  <si>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</si>
  <si>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</si>
  <si>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</si>
  <si>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</si>
  <si>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</si>
  <si>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</si>
  <si>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</si>
  <si>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</si>
  <si>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</si>
  <si>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</si>
  <si>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</si>
  <si>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</si>
  <si>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</si>
  <si>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</si>
  <si>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</si>
  <si>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</si>
  <si>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</si>
  <si>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</si>
  <si>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</si>
  <si>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</si>
  <si>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</si>
  <si>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</si>
  <si>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</si>
  <si>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</si>
  <si>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</si>
  <si>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</si>
  <si>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</si>
  <si>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</si>
  <si>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</si>
  <si>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</si>
  <si>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</si>
  <si>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</si>
  <si>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</si>
  <si>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</si>
  <si>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</si>
  <si>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</si>
  <si>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</si>
  <si>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</si>
  <si>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</si>
  <si>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</si>
  <si>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</si>
  <si>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</si>
  <si>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</si>
  <si>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</si>
  <si>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</si>
  <si>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</si>
  <si>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</si>
  <si>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</si>
  <si>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</si>
  <si>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</si>
  <si>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</si>
  <si>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</si>
  <si>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</si>
  <si>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</si>
  <si>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</si>
  <si>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</si>
  <si>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</si>
  <si>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</si>
  <si>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{b216d3d9-8594-4125-9149-8b47af12e4c4}</t>
  </si>
  <si>
    <t>Zhotovitel:</t>
  </si>
  <si>
    <t>Zpracovatel</t>
  </si>
  <si>
    <t>Datum a podpis:</t>
  </si>
  <si>
    <t>Razítko</t>
  </si>
  <si>
    <t>Objednavatel</t>
  </si>
  <si>
    <t>Zhotovitel</t>
  </si>
  <si>
    <t>Náklady ze soupisu prací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</si>
  <si>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</si>
  <si>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</si>
  <si>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</si>
  <si>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</si>
  <si>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</si>
  <si>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</si>
  <si>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</si>
  <si>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</si>
  <si>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</si>
  <si>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</si>
  <si>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3</t>
  </si>
  <si>
    <t>Svislé a kompletní konstrukce</t>
  </si>
  <si>
    <t>340236212</t>
  </si>
  <si>
    <t>Zazdívka otvorů v příčkách nebo stěnách cihlami plnými pálenými plochy přes 0,0225 m2 do 0,09 m2, tloušťky přes 100 mm</t>
  </si>
  <si>
    <t>kus</t>
  </si>
  <si>
    <t>6</t>
  </si>
  <si>
    <t>Úpravy povrchů, podlahy a osazování výplní</t>
  </si>
  <si>
    <t>612135101</t>
  </si>
  <si>
    <t>Hrubá výplň rýh maltou jakékoli šířky rýhy ve stěnách</t>
  </si>
  <si>
    <t>VV</t>
  </si>
  <si>
    <t>10,0*0,15</t>
  </si>
  <si>
    <t>Součet</t>
  </si>
  <si>
    <t>612325121</t>
  </si>
  <si>
    <t>Vápenocementová omítka rýh štuková ve stěnách, šířky rýhy do 150 mm</t>
  </si>
  <si>
    <t>612325223</t>
  </si>
  <si>
    <t>Vápenocementová omítka jednotlivých malých ploch štuková na stěnách, plochy jednotlivě přes 0,25 do 1 m2</t>
  </si>
  <si>
    <t>8</t>
  </si>
  <si>
    <t>5</t>
  </si>
  <si>
    <t>631312141</t>
  </si>
  <si>
    <t>Doplnění dosavadních mazanin prostým betonem s dodáním hmot, bez potěru, plochy jednotlivě rýh v dosavadních mazaninách</t>
  </si>
  <si>
    <t>m3</t>
  </si>
  <si>
    <t>10</t>
  </si>
  <si>
    <t>5,0*0,2*0,7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</si>
  <si>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</si>
  <si>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</si>
  <si>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</si>
  <si>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</si>
  <si>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160*0,5</t>
  </si>
  <si>
    <t>7</t>
  </si>
  <si>
    <t>952901107</t>
  </si>
  <si>
    <t>Čištění budov při provádění oprav a udržovacích prací oken dvojitých nebo zdvojených omytím, plochy do přes 1,5 do 2,5 m2</t>
  </si>
  <si>
    <t>14</t>
  </si>
  <si>
    <t>952901122</t>
  </si>
  <si>
    <t>Čištění budov při provádění oprav a udržovacích prací dveří nebo vrat omytím, plochy do přes 1,5 do 3,0 m2</t>
  </si>
  <si>
    <t>16</t>
  </si>
  <si>
    <t>0,8*2,0*6*2</t>
  </si>
  <si>
    <t>0,6*2,0*3*2</t>
  </si>
  <si>
    <t>952901131</t>
  </si>
  <si>
    <t>Čištění budov při provádění oprav a udržovacích prací konstrukcí nebo prvků omytím</t>
  </si>
  <si>
    <t>18</t>
  </si>
  <si>
    <t>952902021</t>
  </si>
  <si>
    <t>Čištění budov při provádění oprav a udržovacích prací podlah hladkých zametením</t>
  </si>
  <si>
    <t>20</t>
  </si>
  <si>
    <t>320*4</t>
  </si>
  <si>
    <t>11</t>
  </si>
  <si>
    <t>952902031</t>
  </si>
  <si>
    <t>Čištění budov při provádění oprav a udržovacích prací podlah hladkých omytím</t>
  </si>
  <si>
    <t>22</t>
  </si>
  <si>
    <t>320*2</t>
  </si>
  <si>
    <t>952902041</t>
  </si>
  <si>
    <t>Čištění budov při provádění oprav a udržovacích prací podlah hladkých drhnutím s chemickými prostředky</t>
  </si>
  <si>
    <t>24</t>
  </si>
  <si>
    <t>13</t>
  </si>
  <si>
    <t>952902381</t>
  </si>
  <si>
    <t>Čištění budov při provádění oprav a udržovacích prací stropů stíráním</t>
  </si>
  <si>
    <t>26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</si>
  <si>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</si>
  <si>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</si>
  <si>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28</t>
  </si>
  <si>
    <t>15</t>
  </si>
  <si>
    <t>974031134</t>
  </si>
  <si>
    <t>Vysekání rýh ve zdivu cihelném na maltu vápennou nebo vápenocementovou do hl. 50 mm a šířky do 150 mm</t>
  </si>
  <si>
    <t>m</t>
  </si>
  <si>
    <t>30</t>
  </si>
  <si>
    <t>974042545</t>
  </si>
  <si>
    <t>Vysekání rýh v betonové nebo jiné monolitické dlažbě s betonovým podkladem do hl.70 mm a šířky do 200 mm</t>
  </si>
  <si>
    <t>32</t>
  </si>
  <si>
    <t>17</t>
  </si>
  <si>
    <t>977311112</t>
  </si>
  <si>
    <t>Řezání stávajících betonových mazanin bez vyztužení hloubky přes 50 do 100 mm</t>
  </si>
  <si>
    <t>34</t>
  </si>
  <si>
    <t>5,0*2</t>
  </si>
  <si>
    <t>997</t>
  </si>
  <si>
    <t>Přesun sutě</t>
  </si>
  <si>
    <t>997013212</t>
  </si>
  <si>
    <t>Vnitrostaveništní doprava suti a vybouraných hmot vodorovně do 50 m svisle ručně pro budovy a haly výšky přes 6 do 9 m</t>
  </si>
  <si>
    <t>t</t>
  </si>
  <si>
    <t>36</t>
  </si>
  <si>
    <t>19</t>
  </si>
  <si>
    <t>997013501</t>
  </si>
  <si>
    <t>Odvoz suti a vybouraných hmot na skládku nebo meziskládku se složením, na vzdálenost do 1 km</t>
  </si>
  <si>
    <t>38</t>
  </si>
  <si>
    <t>997013509</t>
  </si>
  <si>
    <t>Odvoz suti a vybouraných hmot na skládku nebo meziskládku se složením, na vzdálenost Příplatek k ceně za každý další i započatý 1 km přes 1 km</t>
  </si>
  <si>
    <t>40</t>
  </si>
  <si>
    <t>2,601*22 "Přepočtené koeficientem množství</t>
  </si>
  <si>
    <t>PSV</t>
  </si>
  <si>
    <t>Práce a dodávky PSV</t>
  </si>
  <si>
    <t>763</t>
  </si>
  <si>
    <t>Konstrukce suché výstavby</t>
  </si>
  <si>
    <t>763131411</t>
  </si>
  <si>
    <t>Podhled ze sádrokartonových desek dvouvrstvá zavěšená spodní konstrukce z ocelových profilů CD, UD jednoduše opláštěná deskou standardní A, tl. 12,5 mm, bez izolace</t>
  </si>
  <si>
    <t>42</t>
  </si>
  <si>
    <t>763131714</t>
  </si>
  <si>
    <t>Podhled ze sádrokartonových desek ostatní práce a konstrukce na podhledech ze sádrokartonových desek základní penetrační nátěr</t>
  </si>
  <si>
    <t>44</t>
  </si>
  <si>
    <t>23</t>
  </si>
  <si>
    <t>763131771</t>
  </si>
  <si>
    <t>Podhled ze sádrokartonových desek Příplatek k cenám za rovinnost kvality speciální tmelení kvality Q3</t>
  </si>
  <si>
    <t>46</t>
  </si>
  <si>
    <t>763135101</t>
  </si>
  <si>
    <t>Montáž sádrokartonového podhledu kazetového demontovatelného, velikosti kazet 600x600 mm včetně zavěšené nosné konstrukce viditelné</t>
  </si>
  <si>
    <t>48</t>
  </si>
  <si>
    <t>25</t>
  </si>
  <si>
    <t>763135811</t>
  </si>
  <si>
    <t>Demontáž podhledu sádrokartonového kazetového na zavěšeném na roštu viditelném</t>
  </si>
  <si>
    <t>50</t>
  </si>
  <si>
    <t>15*0,6</t>
  </si>
  <si>
    <t>998763332</t>
  </si>
  <si>
    <t>Přesun hmot tonážní pro konstrukce montované z desek ruční v objektech v přes 6 do 12 m</t>
  </si>
  <si>
    <t>-1133396241</t>
  </si>
  <si>
    <t>771</t>
  </si>
  <si>
    <t>Podlahy z dlaždic</t>
  </si>
  <si>
    <t>27</t>
  </si>
  <si>
    <t>771111011</t>
  </si>
  <si>
    <t>Příprava podkladu před provedením dlažby vysátí podlah</t>
  </si>
  <si>
    <t>56</t>
  </si>
  <si>
    <t>771121011</t>
  </si>
  <si>
    <t>Příprava podkladu před provedením dlažby nátěr penetrační na podlahu</t>
  </si>
  <si>
    <t>58</t>
  </si>
  <si>
    <t>29</t>
  </si>
  <si>
    <t>771151012</t>
  </si>
  <si>
    <t>Příprava podkladu před provedením dlažby samonivelační stěrka min.pevnosti 20 MPa, tloušťky přes 3 do 5 mm</t>
  </si>
  <si>
    <t>60</t>
  </si>
  <si>
    <t>771573810</t>
  </si>
  <si>
    <t>Demontáž podlah z dlaždic keramických lepených</t>
  </si>
  <si>
    <t>62</t>
  </si>
  <si>
    <t>1,0*4</t>
  </si>
  <si>
    <t>31</t>
  </si>
  <si>
    <t>771573913</t>
  </si>
  <si>
    <t>Výměna keramické dlaždice lepené velikosti přes 9 do 12 ks/m2</t>
  </si>
  <si>
    <t>64</t>
  </si>
  <si>
    <t>2,0*11,1*20</t>
  </si>
  <si>
    <t>M</t>
  </si>
  <si>
    <t>59761135</t>
  </si>
  <si>
    <t>dlažba keramická slinutá nemrazuvzdorná do interiéru povrch hladký/matný tl do 10mm přes 9 do 12ks/m2</t>
  </si>
  <si>
    <t>66</t>
  </si>
  <si>
    <t>33</t>
  </si>
  <si>
    <t>998771122</t>
  </si>
  <si>
    <t>Přesun hmot tonážní pro podlahy z dlaždic ruční v objektech v přes 6 do 12 m</t>
  </si>
  <si>
    <t>-82692332</t>
  </si>
  <si>
    <t>781</t>
  </si>
  <si>
    <t>Dokončovací práce - obklady</t>
  </si>
  <si>
    <t>781121011</t>
  </si>
  <si>
    <t>Příprava podkladu před provedením obkladu nátěr penetrační na stěnu</t>
  </si>
  <si>
    <t>72</t>
  </si>
  <si>
    <t>35</t>
  </si>
  <si>
    <t>781151011</t>
  </si>
  <si>
    <t>Příprava podkladu před provedením obkladu lokální vyrovnání podkladu stěrkou, tloušťky do 3 mm, plochy do 0,1 m2</t>
  </si>
  <si>
    <t>74</t>
  </si>
  <si>
    <t>781473810</t>
  </si>
  <si>
    <t>Demontáž obkladů z dlaždic keramických lepených</t>
  </si>
  <si>
    <t>76</t>
  </si>
  <si>
    <t>1,0*30</t>
  </si>
  <si>
    <t>37</t>
  </si>
  <si>
    <t>781474112</t>
  </si>
  <si>
    <t>Montáž obkladů vnitřních stěn z dlaždic keramických lepených flexibilním lepidlem maloformátových hladkých přes 9 do 12 ks/m2</t>
  </si>
  <si>
    <t>78</t>
  </si>
  <si>
    <t>59761026</t>
  </si>
  <si>
    <t>obklad keramický hladký do 12ks/m2</t>
  </si>
  <si>
    <t>80</t>
  </si>
  <si>
    <t>30*1,1 "Přepočtené koeficientem množství</t>
  </si>
  <si>
    <t>39</t>
  </si>
  <si>
    <t>998781102</t>
  </si>
  <si>
    <t>Přesun hmot pro obklady keramické stanovený z hmotnosti přesunovaného materiálu vodorovná dopravní vzdálenost do 50 m v objektech výšky přes 6 do 12 m</t>
  </si>
  <si>
    <t>82</t>
  </si>
  <si>
    <t>783</t>
  </si>
  <si>
    <t>Dokončovací práce - nátěry</t>
  </si>
  <si>
    <t>783000103</t>
  </si>
  <si>
    <t>Zakrývání konstrukcí včetně pozdějšího odkrytí podlah nebo vodorovných ploch položením fólie</t>
  </si>
  <si>
    <t>86</t>
  </si>
  <si>
    <t>41</t>
  </si>
  <si>
    <t>58124842</t>
  </si>
  <si>
    <t>fólie pro malířské potřeby zakrývací tl 7µ 4x5m</t>
  </si>
  <si>
    <t>88</t>
  </si>
  <si>
    <t>320*1,05 "Přepočtené koeficientem množství</t>
  </si>
  <si>
    <t>783000123</t>
  </si>
  <si>
    <t>Zakrývání konstrukcí včetně pozdějšího odkrytí konstrukcí nebo prvků položením fólie</t>
  </si>
  <si>
    <t>90</t>
  </si>
  <si>
    <t>43</t>
  </si>
  <si>
    <t>92</t>
  </si>
  <si>
    <t>15*1,05 "Přepočtené koeficientem množství</t>
  </si>
  <si>
    <t>94</t>
  </si>
  <si>
    <t>45</t>
  </si>
  <si>
    <t>96</t>
  </si>
  <si>
    <t>40*1,05 "Přepočtené koeficientem množství</t>
  </si>
  <si>
    <t>784</t>
  </si>
  <si>
    <t>Dokončovací práce - malby a tapety</t>
  </si>
  <si>
    <t>784111031</t>
  </si>
  <si>
    <t>Omytí podkladu omytí v místnostech výšky do 3,80 m</t>
  </si>
  <si>
    <t>98</t>
  </si>
  <si>
    <t>47</t>
  </si>
  <si>
    <t>784181101</t>
  </si>
  <si>
    <t>Penetrace podkladu jednonásobná základní akrylátová bezbarvá v místnostech výšky do 3,80 m</t>
  </si>
  <si>
    <t>100</t>
  </si>
  <si>
    <t>784191007</t>
  </si>
  <si>
    <t>Čištění vnitřních ploch hrubý úklid po provedení malířských prací omytím podlah</t>
  </si>
  <si>
    <t>102</t>
  </si>
  <si>
    <t>49</t>
  </si>
  <si>
    <t>784211011</t>
  </si>
  <si>
    <t>Malby z malířských směsí oděruvzdorných za mokra jednonásobné, bílé za mokra oděruvzdorné velmi dobře v místnostech výšky do 3,80 m</t>
  </si>
  <si>
    <t>104</t>
  </si>
  <si>
    <t>(5,5+4,0)*2,5*2</t>
  </si>
  <si>
    <t>5,5*4,0</t>
  </si>
  <si>
    <t>(12,0+8,0)*1,8*2*2+12,0*8,0*0,5</t>
  </si>
  <si>
    <t>SO 01.01.U - Stavební část - uznatelné</t>
  </si>
  <si>
    <t>{e5e698e3-98d0-4c3f-a0ea-32cf7c84e336}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</si>
  <si>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</si>
  <si>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</si>
  <si>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</si>
  <si>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</si>
  <si>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997013871</t>
  </si>
  <si>
    <t>Poplatek za uložení stavebního odpadu na recyklační skládce (skládkovné) směsného stavebního a demoličního zatříděného do Katalogu odpadů pod kódem 17 09 04</t>
  </si>
  <si>
    <t>783000225</t>
  </si>
  <si>
    <t>Ostatní práce vyvěšení nebo zavěšení křídel dveřních nebo okenních jednoduchých</t>
  </si>
  <si>
    <t>0,8*2,0*6</t>
  </si>
  <si>
    <t>0,6*2,0*3</t>
  </si>
  <si>
    <t>783101201</t>
  </si>
  <si>
    <t>Příprava podkladu truhlářských konstrukcí před provedením nátěru broušení smirkovým papírem nebo plátnem hrubé</t>
  </si>
  <si>
    <t>783101203</t>
  </si>
  <si>
    <t>Příprava podkladu truhlářských konstrukcí před provedením nátěru broušení smirkovým papírem nebo plátnem jemné</t>
  </si>
  <si>
    <t>783101401</t>
  </si>
  <si>
    <t>Příprava podkladu truhlářských konstrukcí před provedením nátěru ometení</t>
  </si>
  <si>
    <t>783101403</t>
  </si>
  <si>
    <t>Příprava podkladu truhlářských konstrukcí před provedením nátěru oprášení</t>
  </si>
  <si>
    <t>783114101</t>
  </si>
  <si>
    <t>Základní nátěr truhlářských konstrukcí jednonásobný syntetický</t>
  </si>
  <si>
    <t>783117101</t>
  </si>
  <si>
    <t>Krycí nátěr truhlářských konstrukcí jednonásobný syntetický</t>
  </si>
  <si>
    <t>783601315</t>
  </si>
  <si>
    <t>Příprava podkladu otopných těles před provedením nátěrů deskových odmaštěním vodou ředitelným</t>
  </si>
  <si>
    <t>783601411</t>
  </si>
  <si>
    <t>Příprava podkladu otopných těles před provedením nátěrů deskových očištění ometením</t>
  </si>
  <si>
    <t>783614121</t>
  </si>
  <si>
    <t>Základní nátěr otopných těles jednonásobný deskových syntetický</t>
  </si>
  <si>
    <t>783617121</t>
  </si>
  <si>
    <t>Krycí nátěr (email) otopných těles deskových jednonásobný syntetický</t>
  </si>
  <si>
    <t>0,65*1,5*6*1,2</t>
  </si>
  <si>
    <t>HZS</t>
  </si>
  <si>
    <t>Hodinové zúčtovací sazby</t>
  </si>
  <si>
    <t>990-01.R</t>
  </si>
  <si>
    <t>Stavební přípomoce vizt.,el.,zti</t>
  </si>
  <si>
    <t>hod</t>
  </si>
  <si>
    <t>262144</t>
  </si>
  <si>
    <t>990-02.R</t>
  </si>
  <si>
    <t>Vyhotovení plánu BOZP</t>
  </si>
  <si>
    <t>VRN</t>
  </si>
  <si>
    <t>Vedlejší rozpočtové náklady</t>
  </si>
  <si>
    <t>VRN3</t>
  </si>
  <si>
    <t>Zařízení staveniště</t>
  </si>
  <si>
    <t>030001000</t>
  </si>
  <si>
    <t>%</t>
  </si>
  <si>
    <t>VRN7</t>
  </si>
  <si>
    <t>Provozní vlivy</t>
  </si>
  <si>
    <t>070001000</t>
  </si>
  <si>
    <t>SO 01.01.NEU - Stavební část - neuznatelné</t>
  </si>
  <si>
    <t>Snížení energetické náročnosti SJ SOŠ a SOU Vocelova Hradec Králové</t>
  </si>
  <si>
    <t xml:space="preserve">                       Soupis výkonů/ Leistungverzeichnis</t>
  </si>
  <si>
    <t>Střední odborná škola a Střední odborné učiliště, Vocelova 1338, Hradec Králové</t>
  </si>
  <si>
    <t>092-elektroinstalace - UZNATELNÉ NÁKLADY</t>
  </si>
  <si>
    <t>katalogové ceny bez DPH</t>
  </si>
  <si>
    <t>Číslo pozice/Nr. Position</t>
  </si>
  <si>
    <t>POPIS VÝKONU/ Beschreibung der Leistungen</t>
  </si>
  <si>
    <t>Měrná jednotka/ Maßeinheit</t>
  </si>
  <si>
    <t>Množství/ Masse</t>
  </si>
  <si>
    <t>Jednotková cena/ Einheitpreis</t>
  </si>
  <si>
    <t>Cena / Betrag</t>
  </si>
  <si>
    <t>REKAPITULACE</t>
  </si>
  <si>
    <t>CELKEM SOUPIS VÝKONŮ</t>
  </si>
  <si>
    <t>Spínací zařízení</t>
  </si>
  <si>
    <t>dozbrojení rozváděče RM02</t>
  </si>
  <si>
    <t>svorka RSA 6</t>
  </si>
  <si>
    <t>ks</t>
  </si>
  <si>
    <t>jistič B16/1</t>
  </si>
  <si>
    <t>lišta propojovací 10/3P-3TE 63A</t>
  </si>
  <si>
    <t xml:space="preserve">podružný materiál  </t>
  </si>
  <si>
    <t>KPL</t>
  </si>
  <si>
    <t>demontáž jističe 3F, úprava čelní desky, průchodky, montáž jističů</t>
  </si>
  <si>
    <t>dozbrojení rozváděče 2.NP - kuchyně</t>
  </si>
  <si>
    <t>svorka RSA 16</t>
  </si>
  <si>
    <t>stykač 230/40-40</t>
  </si>
  <si>
    <t>svodič přepětí    II.  st.  12,5-275/3+0</t>
  </si>
  <si>
    <t xml:space="preserve">proudový chránič s nadpr. ochr. 10/1N/C/003-A pro osvětlení odsávacího podhledu </t>
  </si>
  <si>
    <t>proudový chránič s nadpr. ochr. 25/4/B/003 předřadit před nové zásuvkové okruhy</t>
  </si>
  <si>
    <t>jistič B16/1  - nové zásuvkové okruhy</t>
  </si>
  <si>
    <t>jistič B16/3 - napojení myčky</t>
  </si>
  <si>
    <t>jistič B32/3 - napojení nové pánve</t>
  </si>
  <si>
    <t>demontáž jističe 3F po rušeném přívodu u konvektomatu, montáž nových jističů, svodiče přepětí a proudových chráničů, úprava čelní desky</t>
  </si>
  <si>
    <t>CELKEM</t>
  </si>
  <si>
    <t>Rozvody elektrické energie</t>
  </si>
  <si>
    <t>konstrukční, nerezová ocel V4A</t>
  </si>
  <si>
    <t>kg</t>
  </si>
  <si>
    <t>nerezová trubka ⌀ 50 mm V4A</t>
  </si>
  <si>
    <t xml:space="preserve">krabice  A8 IP54 75x75x36 </t>
  </si>
  <si>
    <t>elektroinstalační krabice na omítku IP66 81 x 81 x 34 mm</t>
  </si>
  <si>
    <t>lišta vkládací, 20 x 20 mm   vč. spojek a rohů</t>
  </si>
  <si>
    <t>lišta LHD 40x40 HD hranatá  vč. spojek a rohů</t>
  </si>
  <si>
    <t>hmoždinka vč. vrutu - 6x40</t>
  </si>
  <si>
    <t>hmoždinka vč. vrutu - 8x60</t>
  </si>
  <si>
    <t xml:space="preserve">svorka zemnící ZSA 16                                 </t>
  </si>
  <si>
    <t>páska zemnící úzká ZS 16</t>
  </si>
  <si>
    <t>svorka kabelová 2x1-2.5</t>
  </si>
  <si>
    <t>svorka kabelová 3x1-2.5</t>
  </si>
  <si>
    <t>drátěný žlab  50/50</t>
  </si>
  <si>
    <t>spojka SDž 1    bez šroubová</t>
  </si>
  <si>
    <t>sádra stavební</t>
  </si>
  <si>
    <t>q</t>
  </si>
  <si>
    <t>CY 2,5 zž</t>
  </si>
  <si>
    <t>CYKY J3x1,5</t>
  </si>
  <si>
    <t>CYKY J3x2,5</t>
  </si>
  <si>
    <t>CYKY J5x2,5</t>
  </si>
  <si>
    <t>CYKY J5x4</t>
  </si>
  <si>
    <t>CYKY J5x6</t>
  </si>
  <si>
    <t>jednonásobná zásuvka 16A/230   IP 44</t>
  </si>
  <si>
    <t>vačkový spínač 25A 1-0 v pouzdře IP65</t>
  </si>
  <si>
    <t xml:space="preserve">CELKEM </t>
  </si>
  <si>
    <t>podružný materiál       3% z nosného materiálu</t>
  </si>
  <si>
    <t>Montáž rozvodů elektrické energie</t>
  </si>
  <si>
    <t>výroba ocelové konstrukce</t>
  </si>
  <si>
    <t>krabicová rozvodka odboč.s víčkem vč. zapojení</t>
  </si>
  <si>
    <t>upevnění plastových lišt, plastových pevných trubek</t>
  </si>
  <si>
    <t xml:space="preserve">kabelový žlab vč. podpěr  </t>
  </si>
  <si>
    <t>tabulky a štítky na kabely</t>
  </si>
  <si>
    <t>osazení hmoždinky do panelu</t>
  </si>
  <si>
    <t>uzemnění na povrchu do 50mm2</t>
  </si>
  <si>
    <t>kabel  CYKYLo pod omítkou-do CYKY 5x2.5 PU</t>
  </si>
  <si>
    <t>kabel  do CYKY 5x2.5 VU</t>
  </si>
  <si>
    <t>kabel  CYKY  do 5x6 VU</t>
  </si>
  <si>
    <t>drát do 25 mm2 pevně ulož.</t>
  </si>
  <si>
    <t>příplatek za zatahování kabelu do 0,7 kg</t>
  </si>
  <si>
    <t>ukončení kabelu do 4x10</t>
  </si>
  <si>
    <t>připojení prvku v GO</t>
  </si>
  <si>
    <t>připojení zásuvek 3f., sporáková kombinace</t>
  </si>
  <si>
    <t>přetočení kabelu z bubnu</t>
  </si>
  <si>
    <t>demontáže stávajících kabelů do pr. 2,5 mm, vč. likvidace</t>
  </si>
  <si>
    <t>demontáže stávajících spínacích prvků a zásuvek, vč. likvidace</t>
  </si>
  <si>
    <t>demontáže stávajících rozváděčů, vč. likvidace</t>
  </si>
  <si>
    <t>napojení chladícího boxu a venkovní klimatizační jednotky</t>
  </si>
  <si>
    <t>vyhledání přípojných bodů, zajištění pracoviště</t>
  </si>
  <si>
    <t>zapojení vývodů - 230V</t>
  </si>
  <si>
    <t>rýha v betonu - hl.3cm š.3cm</t>
  </si>
  <si>
    <t>demontáž ( odkrytí ) stávajícího podhledu 600x600 a zpětná montáž</t>
  </si>
  <si>
    <t>092-elektroinstalace - NEUZNATELNÉ NÁKLADY</t>
  </si>
  <si>
    <t>Demontáž 2 ks ventilátorů, termostatu, odpojení stávající klimatizační jednotky na střeše, zapojení nové, zapojení VZT podhledu</t>
  </si>
  <si>
    <t xml:space="preserve">Výchozí revizní zpráva  6 paré </t>
  </si>
  <si>
    <t>zednické přípomoce     3% z ceny montáže</t>
  </si>
  <si>
    <t xml:space="preserve">SPECIFIKACE VZT - DPS </t>
  </si>
  <si>
    <t>Pozice</t>
  </si>
  <si>
    <t>cena jedn.</t>
  </si>
  <si>
    <t>cena celkem</t>
  </si>
  <si>
    <t>Zař. č. 1 - Větrání kuchyně - přívod</t>
  </si>
  <si>
    <t>1.001</t>
  </si>
  <si>
    <t>Rekuperační jednotka, venkovní provedení, Vp=10 675 m3/h, Vo=10 900 m3/h, dp=400Pa, ve složení: ventilátor jmenovitý výkon Ne=4,6 kW + 3,4 kW, 3x400V/50Hz, jmenovitý proud 7,4 A+ 5,4 A , uzavírací klapka na servo, filtrační komora F7+M5, vodní ohřívač Qt=45,05 kW, teplotní spád 60°C/40°C, tlaková ztráta 5kPa, průtok 1,964 m3/h, přímý chladič Qch=48,24 kW, včetně regulace, podstavec pod jednotku, váha 1460 kg, včetně sifonu pro odvod kondenzátu, odvod kondenzátu dodávkou ZTI</t>
  </si>
  <si>
    <t>1.002</t>
  </si>
  <si>
    <t>Vnější výměníková jednotka, ARUM180LTE6, Ne=14,39kW, 400V, 50A</t>
  </si>
  <si>
    <t>1.150</t>
  </si>
  <si>
    <t>Tlumič hluku, rozměr 1400x1000 mm, délky 1000mm, tlumící kulisy tloušťky 100mm, výšky 1000mm, délky 1000mm, počet 7ks, včetně náběhové a odtokové</t>
  </si>
  <si>
    <t>1.151</t>
  </si>
  <si>
    <t>1.200</t>
  </si>
  <si>
    <t>Regulační klapka s ručním ovládáním, 250x250 mm</t>
  </si>
  <si>
    <t>1.201</t>
  </si>
  <si>
    <t>1.202</t>
  </si>
  <si>
    <t>1.203</t>
  </si>
  <si>
    <t>Regulační klapka s ručním ovládáním, 315x400 mm</t>
  </si>
  <si>
    <t>1.204</t>
  </si>
  <si>
    <t>Regulační klapka s ručním ovládáním, 250x560 mm</t>
  </si>
  <si>
    <t>1.205</t>
  </si>
  <si>
    <t>Regulační klapka s ručním ovládáním, 200x560 mm</t>
  </si>
  <si>
    <t>1.800</t>
  </si>
  <si>
    <t>Tepelná izolace 40mm, Izolace deskou z minerální plsti 1x polep. Al fólií</t>
  </si>
  <si>
    <t>1.900</t>
  </si>
  <si>
    <t>Chladivové potrubí včetně ovládacího kabelu</t>
  </si>
  <si>
    <t>bm</t>
  </si>
  <si>
    <t>1.950</t>
  </si>
  <si>
    <t>Trouby rovné, materiál pozinkovaný plech, Čtyřhranné potrubí skupiny I., se stranami nad 250 mm</t>
  </si>
  <si>
    <t>1.951</t>
  </si>
  <si>
    <t>Tvarovky potrubí, materiál pozinkovaný plech, Čtyřhranné potrubí skupiny I., se stranami nad 250 mm, tvarovky</t>
  </si>
  <si>
    <t>Tvarovky potrubí, materiál pozinkovaný plech, Výrobce, Čtyřhranné potrubí skupiny I., se stranami nad 250 mm, tvarovky</t>
  </si>
  <si>
    <t>Zař. č. 1A - Větrání kuchyně - odvod</t>
  </si>
  <si>
    <t>1A.150</t>
  </si>
  <si>
    <t>1A.151</t>
  </si>
  <si>
    <t>1A.200</t>
  </si>
  <si>
    <t>1A.201</t>
  </si>
  <si>
    <t>1A.202</t>
  </si>
  <si>
    <t>Regulační klapka s ručním ovládáním, 315x250 mm</t>
  </si>
  <si>
    <t>1A.203</t>
  </si>
  <si>
    <t>1A.204</t>
  </si>
  <si>
    <t>Regulační klapka s ručním ovládáním, 710x560 mm</t>
  </si>
  <si>
    <t>1A.800</t>
  </si>
  <si>
    <t>1A.950</t>
  </si>
  <si>
    <t>1A.951</t>
  </si>
  <si>
    <t>Zař. č. 55 - Doplňkové činnosti</t>
  </si>
  <si>
    <t>55.01</t>
  </si>
  <si>
    <t>Autorský dozor</t>
  </si>
  <si>
    <t>kpl</t>
  </si>
  <si>
    <t>55.02</t>
  </si>
  <si>
    <t xml:space="preserve">Doprava </t>
  </si>
  <si>
    <t>55.03</t>
  </si>
  <si>
    <t xml:space="preserve">Montáž VZT </t>
  </si>
  <si>
    <t>55.04</t>
  </si>
  <si>
    <t xml:space="preserve">Měření hluku od vzducuhotechniky </t>
  </si>
  <si>
    <t>55.05</t>
  </si>
  <si>
    <t xml:space="preserve">Měření průtočných množství </t>
  </si>
  <si>
    <t>55.06</t>
  </si>
  <si>
    <t xml:space="preserve">Skutečné provedení </t>
  </si>
  <si>
    <t>55.07</t>
  </si>
  <si>
    <t xml:space="preserve">Systém MaR </t>
  </si>
  <si>
    <t>55.08</t>
  </si>
  <si>
    <t xml:space="preserve">Upevňovací a spojovací materiál </t>
  </si>
  <si>
    <t>55.09</t>
  </si>
  <si>
    <t xml:space="preserve">Zaškolení obsluhy </t>
  </si>
  <si>
    <t>55.10</t>
  </si>
  <si>
    <t>Zkoušky a protokoly</t>
  </si>
  <si>
    <t xml:space="preserve">Vzduchotechnický strop </t>
  </si>
  <si>
    <t>AKCE: SOŠ a SOU, Hradec Králové / 61299-1-2025</t>
  </si>
  <si>
    <t xml:space="preserve">Množství     </t>
  </si>
  <si>
    <t>Označení</t>
  </si>
  <si>
    <t>Cena/MJ</t>
  </si>
  <si>
    <t>Aktivní kazeta pro odtah a přívod vzduchu (485 x 500 mm) CNS</t>
  </si>
  <si>
    <t>Neaktivní kazeta  (485 x 500 mm)</t>
  </si>
  <si>
    <t>Neaktivní kazeta  (485 x 400 mm)</t>
  </si>
  <si>
    <t>Neaktivní kazeta  (485 x 500 mm) 1xR</t>
  </si>
  <si>
    <t>Neaktivní kazeta 1xR 415 mm</t>
  </si>
  <si>
    <t>Neaktivní kazeta 1xR 315 mm</t>
  </si>
  <si>
    <t>Neaktivní kazeta  (485 x 500 mm) 2xR</t>
  </si>
  <si>
    <t>Neaktivní kazeta  (485 x 500 mm) s ohybem</t>
  </si>
  <si>
    <t>Aktivní kazeta pro speciální odlučovač (485 x 250 mm)</t>
  </si>
  <si>
    <t>Neaktivní kazeta pro speciální odlučovač (485 x 250 mm)</t>
  </si>
  <si>
    <t>Neaktivní kazeta pro speciální odlučovač (485 x 125 mm)</t>
  </si>
  <si>
    <t>Neaktivní kazeta pro speciální odlučovač (485 x 265 mm) 1xR</t>
  </si>
  <si>
    <t>A-profil, hliník, L = 6,10 m</t>
  </si>
  <si>
    <t xml:space="preserve">B-profil, hliník, L = 6,00 m </t>
  </si>
  <si>
    <t>C-profil, hliník, L = 6,05 m</t>
  </si>
  <si>
    <t>D-profil, 50 mm</t>
  </si>
  <si>
    <t>D-profil, 200 mm</t>
  </si>
  <si>
    <t xml:space="preserve">Okrajový úhelník, hliník, L = 6,00 m </t>
  </si>
  <si>
    <t xml:space="preserve">Úhel ke spojení D a B-profilů </t>
  </si>
  <si>
    <t xml:space="preserve">Úhel ke spojení A a B-profilů </t>
  </si>
  <si>
    <t>Speciální odlučovač oboustranný, L = 2,00 m</t>
  </si>
  <si>
    <t>Závěsné pero</t>
  </si>
  <si>
    <t>Závěsný drát, L = 1250 mm</t>
  </si>
  <si>
    <t xml:space="preserve">LED světelná kazeta bez ventilu pro přívod vzduchu L = 2000 mm </t>
  </si>
  <si>
    <t xml:space="preserve">LED světelná kazeta s ventilem pro přívod vzduchu L = 2000 mm </t>
  </si>
  <si>
    <t xml:space="preserve">LED světelná kazeta s přesazeným ventilem pro přívod vzduchu L = 2000 mm </t>
  </si>
  <si>
    <t>Talířový ventil</t>
  </si>
  <si>
    <t>Malá kulisa na vzduchotěsnou přepážku</t>
  </si>
  <si>
    <t>Poloviční kulisa na vzduchotěsnou přepážku</t>
  </si>
  <si>
    <t>Malá kulisa s drážkou</t>
  </si>
  <si>
    <t>Hliníkový plech na přepážky (2000 x 1000 x 0,8 mm)</t>
  </si>
  <si>
    <t>Chromniklový plech na okraje  (2000 x 1000 x 0,8 mm)</t>
  </si>
  <si>
    <r>
      <t>m</t>
    </r>
    <r>
      <rPr>
        <vertAlign val="superscript"/>
        <sz val="10"/>
        <rFont val="Arial CE"/>
        <charset val="238"/>
      </rPr>
      <t>2</t>
    </r>
    <r>
      <rPr>
        <sz val="8"/>
        <rFont val="Arial CE"/>
        <family val="2"/>
      </rPr>
      <t xml:space="preserve"> instalační materiál (silikony, nýty, šrouby, kotvy…), lešení</t>
    </r>
  </si>
  <si>
    <t>Zapůjčení lešení</t>
  </si>
  <si>
    <r>
      <t>m</t>
    </r>
    <r>
      <rPr>
        <vertAlign val="superscript"/>
        <sz val="10"/>
        <rFont val="Arial CE"/>
        <charset val="238"/>
      </rPr>
      <t>2</t>
    </r>
    <r>
      <rPr>
        <sz val="8"/>
        <rFont val="Arial CE"/>
        <family val="2"/>
      </rPr>
      <t xml:space="preserve"> plochý stropní systém</t>
    </r>
  </si>
  <si>
    <t>Doprava</t>
  </si>
  <si>
    <t>Montáž</t>
  </si>
  <si>
    <t>Cena celkem bez DPH:</t>
  </si>
  <si>
    <t>DPH 21 %</t>
  </si>
  <si>
    <t>Cena celkem s DPH:</t>
  </si>
  <si>
    <t>Ing. Naděžda Šugová</t>
  </si>
  <si>
    <t xml:space="preserve">     </t>
  </si>
  <si>
    <t>ozn</t>
  </si>
  <si>
    <t>sestava</t>
  </si>
  <si>
    <t>umístění</t>
  </si>
  <si>
    <t>Instalovaný výkon (W)</t>
  </si>
  <si>
    <t>stručný popis</t>
  </si>
  <si>
    <t>podrobný popis</t>
  </si>
  <si>
    <t>rozměry [ mm ]</t>
  </si>
  <si>
    <t>Výkon
(7K)</t>
  </si>
  <si>
    <t>El.
příkon</t>
  </si>
  <si>
    <t>připojení elektro</t>
  </si>
  <si>
    <t>cena</t>
  </si>
  <si>
    <t>š. [mm]</t>
  </si>
  <si>
    <t>hl. [mm]</t>
  </si>
  <si>
    <t>v. [mm]</t>
  </si>
  <si>
    <t>(kg)</t>
  </si>
  <si>
    <t>chlazení [W]</t>
  </si>
  <si>
    <t>mražení [W]</t>
  </si>
  <si>
    <t xml:space="preserve">   [W]</t>
  </si>
  <si>
    <t>[V]</t>
  </si>
  <si>
    <t>[A]</t>
  </si>
  <si>
    <t>mj/ks</t>
  </si>
  <si>
    <t>Kč</t>
  </si>
  <si>
    <t>1.PP</t>
  </si>
  <si>
    <t>D.02_Výkaz výměr bez cen</t>
  </si>
  <si>
    <t>MRBA1
10.01</t>
  </si>
  <si>
    <t>Mrazící box</t>
  </si>
  <si>
    <t>Mrazící box bez podlahy, opláštění izolační panel PUR ISO 100; hmotnost  13,2kg/m², ocelový zinkovaný plech 0,5mm, RAL 9002včetně olištování</t>
  </si>
  <si>
    <t>[m²]</t>
  </si>
  <si>
    <t>-</t>
  </si>
  <si>
    <t>—</t>
  </si>
  <si>
    <t>Mrazící box - podlaha</t>
  </si>
  <si>
    <t>DMRB 2.0_P_10.01</t>
  </si>
  <si>
    <t>MTH Mrazírenské dveře KŘÍDLOVÉ 603LWT</t>
  </si>
  <si>
    <t>Mrazírenské dveře se zárubní 100mm, 
síla křídla 90 mm
pravé</t>
  </si>
  <si>
    <t>[ks]</t>
  </si>
  <si>
    <t>1.1_10.01</t>
  </si>
  <si>
    <t>Výparník</t>
  </si>
  <si>
    <r>
      <rPr>
        <b/>
        <sz val="12"/>
        <rFont val="ISOCPEUR"/>
        <family val="2"/>
        <charset val="238"/>
      </rPr>
      <t>Výparník 
2x Ventilátor D250mm</t>
    </r>
    <r>
      <rPr>
        <sz val="10"/>
        <rFont val="ISOCPEUR"/>
        <family val="2"/>
        <charset val="238"/>
      </rPr>
      <t xml:space="preserve">
plastové šrouby M8x100, podložky, matice 4x
Úroveň hlučnosti v 5m 45 dB
Akustický výkon 70 dB</t>
    </r>
  </si>
  <si>
    <t>1.2_10.01</t>
  </si>
  <si>
    <t>Topná tyč</t>
  </si>
  <si>
    <t>příkon 1000W</t>
  </si>
  <si>
    <t>1.3_2_10.01</t>
  </si>
  <si>
    <t>Termostatický expanzní ventil</t>
  </si>
  <si>
    <t>tryska 01</t>
  </si>
  <si>
    <t xml:space="preserve">včetně příslušenství
Termostatický expanzní ventil </t>
  </si>
  <si>
    <t>1.4_1_10.01</t>
  </si>
  <si>
    <t>Regulátor</t>
  </si>
  <si>
    <t>Rozměry ŠxVxH - 262x168x97mm</t>
  </si>
  <si>
    <t>včetně 2ks sond
Regulátor PEGO</t>
  </si>
  <si>
    <t>1.5_1_10.01</t>
  </si>
  <si>
    <t>Solenoid</t>
  </si>
  <si>
    <t>Solenoid letovací 1028/A6_připojení ⌀6mm</t>
  </si>
  <si>
    <t>včetně elmag cívky
Solenoid letovací</t>
  </si>
  <si>
    <t>1.6_1_10.01</t>
  </si>
  <si>
    <t>Průhledítko</t>
  </si>
  <si>
    <t>3940/2 s indikátorem vlhkosti_připojení ⌀6mm</t>
  </si>
  <si>
    <t>Průhledítko s indikátorem vlhkosti</t>
  </si>
  <si>
    <t>1.7_1_10.01</t>
  </si>
  <si>
    <t>Filtrdehydrátor</t>
  </si>
  <si>
    <t>Filtrdehydrátor letovací 4308/2S_připojení ⌀6mm</t>
  </si>
  <si>
    <t>1.8_1_10.01</t>
  </si>
  <si>
    <t>Uzavírací ventil</t>
  </si>
  <si>
    <t>Letovací připojení 6010/2_připojení ⌀6mm</t>
  </si>
  <si>
    <t>1.9_4_10.01</t>
  </si>
  <si>
    <t>Letovací připojení 6420/5_připojení ⌀16mm</t>
  </si>
  <si>
    <t>1.10_10.01</t>
  </si>
  <si>
    <t>Osvětlení</t>
  </si>
  <si>
    <t>Stropní světlo s pohybovým snímačem</t>
  </si>
  <si>
    <t>Topný kabel</t>
  </si>
  <si>
    <t>Silikonový, vhodný do odpadu, 2m</t>
  </si>
  <si>
    <t>Opletený, vhodný do podlahy 10m</t>
  </si>
  <si>
    <t>1.11_10.01</t>
  </si>
  <si>
    <t>Alarm</t>
  </si>
  <si>
    <t>Akustická a zvuková signalizace ´´osoba v boxu´´</t>
  </si>
  <si>
    <t>1.12_10.01</t>
  </si>
  <si>
    <t>Vyrovnávací klapka k boxu 230v</t>
  </si>
  <si>
    <t>Spojovací a kotevní materiál</t>
  </si>
  <si>
    <t>[kg]</t>
  </si>
  <si>
    <t>E_10.01</t>
  </si>
  <si>
    <t xml:space="preserve">Přívod el. proudu </t>
  </si>
  <si>
    <t>1f - Jednofáze</t>
  </si>
  <si>
    <t>[kpl]</t>
  </si>
  <si>
    <t>2,7m nad podlahou</t>
  </si>
  <si>
    <t>D7_10.01</t>
  </si>
  <si>
    <t xml:space="preserve">Odpadní potrubí </t>
  </si>
  <si>
    <t>DN32</t>
  </si>
  <si>
    <t>[m]</t>
  </si>
  <si>
    <t>1,7m nad podlahou</t>
  </si>
  <si>
    <t xml:space="preserve">Nutno vsadit sifon už do připravené trasy pro odvod kondenzátu </t>
  </si>
  <si>
    <t>dodávka stavba</t>
  </si>
  <si>
    <t>CHBB1
10.02</t>
  </si>
  <si>
    <t>1.NP</t>
  </si>
  <si>
    <t>Chladicí box</t>
  </si>
  <si>
    <t>chladící box bez podlahy,opláštění izolační panel PUR ISO 100; hmotnost  13,2kg/m², ocelový zinkovaný plech 0,5mm, RAL 9002včetně olištování</t>
  </si>
  <si>
    <t>DCHB 2.0_P_10.02</t>
  </si>
  <si>
    <t>MTH Chladírenské dveře KŘÍDLOVÉ 500 TN</t>
  </si>
  <si>
    <t>MTH Chladírenské dveře křídlové se zárubní 100mm, 
síla křídla 68 mm
model 500TN, pravé</t>
  </si>
  <si>
    <t>1.1_10.02</t>
  </si>
  <si>
    <r>
      <rPr>
        <b/>
        <sz val="12"/>
        <rFont val="ISOCPEUR"/>
        <family val="2"/>
        <charset val="238"/>
      </rPr>
      <t xml:space="preserve">Výparník </t>
    </r>
    <r>
      <rPr>
        <sz val="10"/>
        <rFont val="ISOCPEUR"/>
        <family val="2"/>
        <charset val="238"/>
      </rPr>
      <t xml:space="preserve">
</t>
    </r>
    <r>
      <rPr>
        <b/>
        <sz val="12"/>
        <rFont val="ISOCPEUR"/>
        <family val="2"/>
        <charset val="238"/>
      </rPr>
      <t>2x Ventilátor D250mm</t>
    </r>
    <r>
      <rPr>
        <sz val="10"/>
        <rFont val="ISOCPEUR"/>
        <family val="2"/>
        <charset val="238"/>
      </rPr>
      <t xml:space="preserve">
plastové šrouby M8x100, podložky, matice 4x
Úroveň hlučnosti v 5m 45 dB
Akustický výkon 70 dB</t>
    </r>
  </si>
  <si>
    <t>1.2_10.02</t>
  </si>
  <si>
    <t>1.3_1_10.02</t>
  </si>
  <si>
    <t>1.4_1_10.02</t>
  </si>
  <si>
    <t>1.5_1_10.02</t>
  </si>
  <si>
    <t>1.6_1_10.02</t>
  </si>
  <si>
    <t>1.7_1_10.02</t>
  </si>
  <si>
    <t>1.8_1_10.02</t>
  </si>
  <si>
    <t>1.9_3_10.02</t>
  </si>
  <si>
    <t>Letovací připojení 6420/M12_připojení ⌀12mm</t>
  </si>
  <si>
    <t>1.10_10.02</t>
  </si>
  <si>
    <t>E_10.02</t>
  </si>
  <si>
    <t>D7_10.02</t>
  </si>
  <si>
    <t>CHBB2
10.03</t>
  </si>
  <si>
    <t>DCHB 2.0_P_10.03</t>
  </si>
  <si>
    <t>Chladírenské dveře křídlové se zárubní 100mm, 
síla křídla 68 mm
model 500TN, pravé</t>
  </si>
  <si>
    <t>1.1_10.03</t>
  </si>
  <si>
    <r>
      <rPr>
        <b/>
        <sz val="12"/>
        <rFont val="ISOCPEUR"/>
        <family val="2"/>
        <charset val="238"/>
      </rPr>
      <t>Výparník</t>
    </r>
    <r>
      <rPr>
        <sz val="10"/>
        <rFont val="ISOCPEUR"/>
        <family val="2"/>
        <charset val="238"/>
      </rPr>
      <t xml:space="preserve">
</t>
    </r>
    <r>
      <rPr>
        <b/>
        <sz val="12"/>
        <rFont val="ISOCPEUR"/>
        <family val="2"/>
        <charset val="238"/>
      </rPr>
      <t>1x Ventilátor D250mm</t>
    </r>
    <r>
      <rPr>
        <sz val="10"/>
        <rFont val="ISOCPEUR"/>
        <family val="2"/>
        <charset val="238"/>
      </rPr>
      <t xml:space="preserve">
plastové šrouby M8x100, podložky, matice 4x
Úroveň hlučnosti v 5m 42 dB
Akustický výkon 67 dB</t>
    </r>
  </si>
  <si>
    <t>1.2_10.03</t>
  </si>
  <si>
    <t>příkon 500W</t>
  </si>
  <si>
    <t>1.3_1_10.03</t>
  </si>
  <si>
    <t>1.4_1_10.03</t>
  </si>
  <si>
    <t xml:space="preserve">včetně 2ks sond
</t>
  </si>
  <si>
    <t>1.5_1_10.03</t>
  </si>
  <si>
    <t xml:space="preserve">včetně elmag cívky
</t>
  </si>
  <si>
    <t>1.6_1_10.03</t>
  </si>
  <si>
    <t>1.7_1_10.03</t>
  </si>
  <si>
    <t>1.8_1_10.03</t>
  </si>
  <si>
    <t>1.9_2_10.03</t>
  </si>
  <si>
    <t>Letovací připojení 6420/M10_připojení ⌀10mm</t>
  </si>
  <si>
    <t>1.10_10.03</t>
  </si>
  <si>
    <t>E_10.03</t>
  </si>
  <si>
    <t>D7_10.03</t>
  </si>
  <si>
    <t>CHBB3
10.04</t>
  </si>
  <si>
    <t>chladící box bez podlahy, opláštění izolační panel PUR ISO 100; hmotnost  13,2kg/m², ocelový zinkovaný plech 0,5mm, RAL 9002včetně olištování</t>
  </si>
  <si>
    <t>DCHB 2.0_P_10.04</t>
  </si>
  <si>
    <t>Chladírenské dveře křídlové se zárubní 100mm, 
síla křídla 68 mm
pravé</t>
  </si>
  <si>
    <t>1.1_10.04</t>
  </si>
  <si>
    <r>
      <rPr>
        <b/>
        <sz val="12"/>
        <rFont val="ISOCPEUR"/>
        <family val="2"/>
        <charset val="238"/>
      </rPr>
      <t xml:space="preserve">Výparník </t>
    </r>
    <r>
      <rPr>
        <sz val="10"/>
        <rFont val="ISOCPEUR"/>
        <family val="2"/>
        <charset val="238"/>
      </rPr>
      <t xml:space="preserve">
</t>
    </r>
    <r>
      <rPr>
        <b/>
        <sz val="12"/>
        <rFont val="ISOCPEUR"/>
        <family val="2"/>
        <charset val="238"/>
      </rPr>
      <t>1x Ventilátor D250mm</t>
    </r>
    <r>
      <rPr>
        <sz val="10"/>
        <rFont val="ISOCPEUR"/>
        <family val="2"/>
        <charset val="238"/>
      </rPr>
      <t xml:space="preserve">
plastové šrouby M8x100, podložky, matice 4x
Úroveň hlučnosti v 5m 42 dB
Akustický výkon 67 dB</t>
    </r>
  </si>
  <si>
    <t>1.2_10.04</t>
  </si>
  <si>
    <t>1.3_1_číslo místnosti</t>
  </si>
  <si>
    <t xml:space="preserve">včetně příslušenství
</t>
  </si>
  <si>
    <t>1.4_1_číslo místnosti</t>
  </si>
  <si>
    <t>Rozvaděč
Rozměry ŠxVxH - 262x168x97mm</t>
  </si>
  <si>
    <t>1.5_1_číslo místnosti</t>
  </si>
  <si>
    <t>1.6_1_číslo místnosti</t>
  </si>
  <si>
    <t>1.7_1_číslo místnosti</t>
  </si>
  <si>
    <t>1.8_1_číslo místnosti</t>
  </si>
  <si>
    <t>1.10_číslo místnosti</t>
  </si>
  <si>
    <t>E_číslo místnosti</t>
  </si>
  <si>
    <t>D7_číslo místnosti</t>
  </si>
  <si>
    <t>CHLADÍCÍ JEDNOTKA</t>
  </si>
  <si>
    <t>1002</t>
  </si>
  <si>
    <t>Mrazící kondenzační jednotka
Venkovní krytá jednotka v nízkohlučném provedení</t>
  </si>
  <si>
    <r>
      <rPr>
        <b/>
        <sz val="12"/>
        <rFont val="ISOCPEUR"/>
        <family val="2"/>
        <charset val="238"/>
      </rPr>
      <t xml:space="preserve">
</t>
    </r>
    <r>
      <rPr>
        <sz val="10"/>
        <rFont val="ISOCPEUR"/>
        <family val="2"/>
        <charset val="238"/>
      </rPr>
      <t>Úroveň hlučnosti v 10m 26,8dB
Velikost připoovacího potrubí 16/10mm</t>
    </r>
  </si>
  <si>
    <r>
      <t>P</t>
    </r>
    <r>
      <rPr>
        <b/>
        <vertAlign val="subscript"/>
        <sz val="10"/>
        <rFont val="ISOCPEUR"/>
        <family val="2"/>
        <charset val="238"/>
      </rPr>
      <t>nom</t>
    </r>
    <r>
      <rPr>
        <b/>
        <sz val="10"/>
        <rFont val="ISOCPEUR"/>
        <family val="2"/>
        <charset val="238"/>
      </rPr>
      <t>=1490W
P</t>
    </r>
    <r>
      <rPr>
        <b/>
        <vertAlign val="subscript"/>
        <sz val="10"/>
        <rFont val="ISOCPEUR"/>
        <family val="2"/>
        <charset val="238"/>
      </rPr>
      <t>max</t>
    </r>
    <r>
      <rPr>
        <b/>
        <sz val="10"/>
        <rFont val="ISOCPEUR"/>
        <family val="2"/>
        <charset val="238"/>
      </rPr>
      <t>=2260W</t>
    </r>
  </si>
  <si>
    <t>E_1002</t>
  </si>
  <si>
    <t>3f - Třífáze</t>
  </si>
  <si>
    <t>1,5m nad podlahou, dodávka stavba</t>
  </si>
  <si>
    <t>E_1001_1</t>
  </si>
  <si>
    <t>1f - Jednofáze
Zásuvka pro servisní práce</t>
  </si>
  <si>
    <t>1001</t>
  </si>
  <si>
    <t>Chladící kondenzační jednotka s frekvenčním měničem FM v rozsahu 30-60Hz</t>
  </si>
  <si>
    <t>Úroveň hlučnosti v 10m 37dB
Úroveň hlučnosti v 1m 57dB
Akustický výkon 68dB
Velikost připoovacího potrubí 16/10mm</t>
  </si>
  <si>
    <t>E_1001</t>
  </si>
  <si>
    <t>1001_3</t>
  </si>
  <si>
    <t>Nosná konstrukce na střechu</t>
  </si>
  <si>
    <t>Blok montážní asfalt - 1000x95mm - S730
Nosná konstrukce venkovní jednotky; uchycení na střechu; uložení venkovní jednotky přes prvky omezující přenos vibrací</t>
  </si>
  <si>
    <t>Společně</t>
  </si>
  <si>
    <t>Podružný rozvaděč</t>
  </si>
  <si>
    <t>Přívod el. proudu 400V</t>
  </si>
  <si>
    <t>Kabeláž</t>
  </si>
  <si>
    <t>JYTY 4x0,75</t>
  </si>
  <si>
    <t>CYKY 3X2,5</t>
  </si>
  <si>
    <t>Prostup stropem</t>
  </si>
  <si>
    <t>Potrubí Cu</t>
  </si>
  <si>
    <t>Chlazení</t>
  </si>
  <si>
    <t>Ø 16</t>
  </si>
  <si>
    <t>Ø 10</t>
  </si>
  <si>
    <t>Ø 6</t>
  </si>
  <si>
    <t>měděné fitynky</t>
  </si>
  <si>
    <t>Mražení</t>
  </si>
  <si>
    <t>Kaučuková izolace tl. 13mm</t>
  </si>
  <si>
    <t>Ø16</t>
  </si>
  <si>
    <t>Ø10</t>
  </si>
  <si>
    <t>Ø6</t>
  </si>
  <si>
    <t>Kaučuková izolace tl. 19mm</t>
  </si>
  <si>
    <t>Příslušenství</t>
  </si>
  <si>
    <t>izolační páska</t>
  </si>
  <si>
    <t xml:space="preserve">lepidlo Armaflex 520 </t>
  </si>
  <si>
    <t>Spojovací materiál</t>
  </si>
  <si>
    <t>Pájka - Supersan 15 L-Ag15P</t>
  </si>
  <si>
    <t>Pájka - Stříbrná obalená L-Ag45SN</t>
  </si>
  <si>
    <t>Pomocný mat. (autogen, apod.)</t>
  </si>
  <si>
    <t>Monitoring - Regulátor</t>
  </si>
  <si>
    <t>6míst
Rozměry  175 x 110 x 50 mm 
Interface XJ 485 CX
Kabelov propojení pro monitorovací systém
Elektropříslušenství pro monitoring
Uvedení monitoringu do provozu</t>
  </si>
  <si>
    <t xml:space="preserve"> Monitoring HACCP - Regulátor</t>
  </si>
  <si>
    <t>Chladivo</t>
  </si>
  <si>
    <t>R449A</t>
  </si>
  <si>
    <t>Příloha 01 - Bezpečnostní list chladiva R449a</t>
  </si>
  <si>
    <t>Revize elektro</t>
  </si>
  <si>
    <t>Revize regulovaných látek</t>
  </si>
  <si>
    <t>Revize tlakových nádob</t>
  </si>
  <si>
    <t>Montáž rozvodů</t>
  </si>
  <si>
    <t>Engineering</t>
  </si>
  <si>
    <t>PŘED VLASTNÍ REALIZACÍ JE TŘEBA PROVÉST PRŮZKUM, POPŘÍPADĚ ZAMĚŘENÍ SKUTEČNÉHO STAVU STAVENIŠTĚ !</t>
  </si>
  <si>
    <t>55.11</t>
  </si>
  <si>
    <t>Demontáž stávající vzduchotechniky a jejich potrubních rozvodů včetně transportu a likvidace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</si>
</sst>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\ _K_č_-;\-* #,##0\ _K_č_-;_-* &quot;-&quot;\ _K_č_-;_-@_-"/>
    <numFmt numFmtId="165" formatCode="#,##0.00%"/>
    <numFmt numFmtId="166" formatCode="dd\.mm\.yyyy"/>
    <numFmt numFmtId="167" formatCode="#,##0.00000"/>
    <numFmt numFmtId="168" formatCode="#,##0.000"/>
    <numFmt numFmtId="169" formatCode="#,##0.0\ _K_č"/>
    <numFmt numFmtId="170" formatCode="#,##0\ _K_č"/>
    <numFmt numFmtId="171" formatCode="0.0"/>
    <numFmt numFmtId="172" formatCode="#,##0\ &quot;Kč&quot;"/>
    <numFmt numFmtId="173" formatCode="#,##0.00\ &quot;Kč&quot;"/>
    <numFmt numFmtId="174" formatCode="0;[Red]0"/>
    <numFmt numFmtId="175" formatCode="#,##0.0\ &quot;Kč&quot;"/>
  </numFmts>
  <fonts count="10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  <family val="2"/>
    </font>
    <font>
      <b/>
      <sz val="10"/>
      <color rgb="FF46464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2"/>
      <name val="formata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8"/>
      <name val="Arial Black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2"/>
      <name val="formata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8"/>
      <name val="formata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6"/>
      <color indexed="5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50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color indexed="17"/>
      <name val="Arial"/>
      <family val="2"/>
    </font>
    <font>
      <i/>
      <sz val="14"/>
      <name val="Arial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  <font>
      <sz val="10"/>
      <color theme="1"/>
      <name val="Arial"/>
      <family val="2"/>
    </font>
    <font>
      <sz val="12"/>
      <color theme="1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 CE"/>
      <charset val="238"/>
    </font>
    <font>
      <b/>
      <u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vertAlign val="superscript"/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name val="ISOCPEUR"/>
      <family val="2"/>
      <charset val="238"/>
    </font>
    <font>
      <sz val="11"/>
      <color theme="1"/>
      <name val="Calibri"/>
      <family val="2"/>
      <scheme val="minor"/>
    </font>
    <font>
      <sz val="10"/>
      <name val="ISOCPEUR"/>
      <family val="2"/>
      <charset val="238"/>
    </font>
    <font>
      <sz val="9"/>
      <name val="ISOCPEUR"/>
      <family val="2"/>
      <charset val="238"/>
    </font>
    <font>
      <b/>
      <sz val="18"/>
      <name val="ISOCPEUR"/>
      <family val="2"/>
      <charset val="238"/>
    </font>
    <font>
      <b/>
      <sz val="16"/>
      <name val="ISOCPEUR"/>
      <family val="2"/>
      <charset val="238"/>
    </font>
    <font>
      <b/>
      <sz val="12"/>
      <name val="ISOCPEUR"/>
      <family val="2"/>
      <charset val="238"/>
    </font>
    <font>
      <sz val="10"/>
      <color theme="1"/>
      <name val="ISOCPEUR"/>
      <family val="2"/>
      <charset val="238"/>
    </font>
    <font>
      <b/>
      <sz val="10"/>
      <color rgb="FFFF0000"/>
      <name val="ISOCPEUR"/>
      <family val="2"/>
      <charset val="238"/>
    </font>
    <font>
      <sz val="14"/>
      <color indexed="55"/>
      <name val="ISOCPEUR"/>
      <family val="2"/>
      <charset val="238"/>
    </font>
    <font>
      <i/>
      <sz val="10"/>
      <name val="ISOCPEUR"/>
      <family val="2"/>
      <charset val="238"/>
    </font>
    <font>
      <b/>
      <vertAlign val="subscript"/>
      <sz val="10"/>
      <name val="ISOCPEUR"/>
      <family val="2"/>
      <charset val="238"/>
    </font>
    <font>
      <sz val="10"/>
      <color indexed="8"/>
      <name val="ISOCPEUR"/>
      <family val="2"/>
      <charset val="238"/>
    </font>
    <font>
      <i/>
      <sz val="10"/>
      <color indexed="23"/>
      <name val="ISOCPEUR"/>
      <family val="2"/>
      <charset val="238"/>
    </font>
    <font>
      <sz val="14"/>
      <name val="ISOCPEUR"/>
      <family val="2"/>
      <charset val="238"/>
    </font>
    <font>
      <sz val="11"/>
      <color indexed="8"/>
      <name val="Calibri"/>
      <family val="2"/>
      <charset val="1"/>
    </font>
    <font>
      <sz val="10"/>
      <color rgb="FFFF0000"/>
      <name val="ISOCPEUR"/>
      <family val="2"/>
      <charset val="238"/>
    </font>
    <font>
      <b/>
      <sz val="10"/>
      <name val="Arial"/>
      <family val="2"/>
      <charset val="1"/>
    </font>
    <font>
      <i/>
      <sz val="10"/>
      <color indexed="8"/>
      <name val="ISOCPEUR"/>
      <family val="2"/>
      <charset val="238"/>
    </font>
    <font>
      <sz val="14"/>
      <color indexed="8"/>
      <name val="ISOCPEUR"/>
      <family val="2"/>
      <charset val="238"/>
    </font>
    <font>
      <sz val="10"/>
      <name val="Arial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41" fillId="0" borderId="0" applyNumberFormat="0" applyFill="0" applyBorder="0" applyAlignment="0" applyProtection="0"/>
    <xf numFmtId="0" fontId="43" fillId="0" borderId="1"/>
    <xf numFmtId="0" fontId="50" fillId="0" borderId="1"/>
    <xf numFmtId="0" fontId="62" fillId="0" borderId="1" applyNumberFormat="0" applyBorder="0" applyAlignment="0" applyProtection="0">
      <alignment vertical="top"/>
      <protection locked="0"/>
    </xf>
    <xf numFmtId="0" fontId="50" fillId="0" borderId="1"/>
    <xf numFmtId="40" fontId="50" fillId="0" borderId="1" applyFont="0" applyFill="0" applyBorder="0" applyAlignment="0" applyProtection="0"/>
    <xf numFmtId="0" fontId="76" fillId="0" borderId="1"/>
    <xf numFmtId="0" fontId="80" fillId="0" borderId="1"/>
    <xf numFmtId="0" fontId="86" fillId="0" borderId="1"/>
    <xf numFmtId="0" fontId="88" fillId="0" borderId="1"/>
    <xf numFmtId="0" fontId="64" fillId="0" borderId="1"/>
    <xf numFmtId="0" fontId="102" fillId="0" borderId="1"/>
  </cellStyleXfs>
  <cellXfs count="6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7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7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7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vertical="top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43" fillId="0" borderId="1" xfId="2"/>
    <xf numFmtId="0" fontId="43" fillId="0" borderId="1" xfId="2" applyAlignment="1">
      <alignment horizontal="left" vertical="center"/>
    </xf>
    <xf numFmtId="0" fontId="43" fillId="0" borderId="2" xfId="2" applyBorder="1"/>
    <xf numFmtId="0" fontId="43" fillId="0" borderId="3" xfId="2" applyBorder="1"/>
    <xf numFmtId="0" fontId="43" fillId="0" borderId="4" xfId="2" applyBorder="1"/>
    <xf numFmtId="0" fontId="11" fillId="0" borderId="1" xfId="2" applyFont="1" applyAlignment="1">
      <alignment horizontal="left" vertical="center"/>
    </xf>
    <xf numFmtId="0" fontId="26" fillId="0" borderId="1" xfId="2" applyFont="1" applyAlignment="1">
      <alignment horizontal="left" vertical="center"/>
    </xf>
    <xf numFmtId="0" fontId="1" fillId="0" borderId="1" xfId="2" applyFont="1" applyAlignment="1">
      <alignment horizontal="left" vertical="center"/>
    </xf>
    <xf numFmtId="0" fontId="43" fillId="0" borderId="4" xfId="2" applyBorder="1" applyAlignment="1">
      <alignment vertical="center"/>
    </xf>
    <xf numFmtId="0" fontId="43" fillId="0" borderId="1" xfId="2" applyAlignment="1">
      <alignment vertical="center"/>
    </xf>
    <xf numFmtId="0" fontId="2" fillId="0" borderId="1" xfId="2" applyFont="1" applyAlignment="1">
      <alignment horizontal="left" vertical="center"/>
    </xf>
    <xf numFmtId="166" fontId="2" fillId="0" borderId="1" xfId="2" applyNumberFormat="1" applyFont="1" applyAlignment="1">
      <alignment horizontal="left" vertical="center"/>
    </xf>
    <xf numFmtId="0" fontId="43" fillId="0" borderId="4" xfId="2" applyBorder="1" applyAlignment="1">
      <alignment vertical="center" wrapText="1"/>
    </xf>
    <xf numFmtId="0" fontId="43" fillId="0" borderId="1" xfId="2" applyAlignment="1">
      <alignment vertical="center" wrapText="1"/>
    </xf>
    <xf numFmtId="0" fontId="43" fillId="0" borderId="13" xfId="2" applyBorder="1" applyAlignment="1">
      <alignment vertical="center"/>
    </xf>
    <xf numFmtId="0" fontId="14" fillId="0" borderId="1" xfId="2" applyFont="1" applyAlignment="1">
      <alignment horizontal="left" vertical="center"/>
    </xf>
    <xf numFmtId="4" fontId="20" fillId="0" borderId="1" xfId="2" applyNumberFormat="1" applyFont="1" applyAlignment="1">
      <alignment vertical="center"/>
    </xf>
    <xf numFmtId="0" fontId="1" fillId="0" borderId="1" xfId="2" applyFont="1" applyAlignment="1">
      <alignment horizontal="right" vertical="center"/>
    </xf>
    <xf numFmtId="0" fontId="17" fillId="0" borderId="1" xfId="2" applyFont="1" applyAlignment="1">
      <alignment horizontal="left" vertical="center"/>
    </xf>
    <xf numFmtId="4" fontId="1" fillId="0" borderId="1" xfId="2" applyNumberFormat="1" applyFont="1" applyAlignment="1">
      <alignment vertical="center"/>
    </xf>
    <xf numFmtId="165" fontId="1" fillId="0" borderId="1" xfId="2" applyNumberFormat="1" applyFont="1" applyAlignment="1">
      <alignment horizontal="right" vertical="center"/>
    </xf>
    <xf numFmtId="0" fontId="43" fillId="5" borderId="1" xfId="2" applyFill="1" applyAlignment="1">
      <alignment vertical="center"/>
    </xf>
    <xf numFmtId="0" fontId="4" fillId="5" borderId="7" xfId="2" applyFont="1" applyFill="1" applyBorder="1" applyAlignment="1">
      <alignment horizontal="left" vertical="center"/>
    </xf>
    <xf numFmtId="0" fontId="43" fillId="5" borderId="8" xfId="2" applyFill="1" applyBorder="1" applyAlignment="1">
      <alignment vertical="center"/>
    </xf>
    <xf numFmtId="0" fontId="4" fillId="5" borderId="8" xfId="2" applyFont="1" applyFill="1" applyBorder="1" applyAlignment="1">
      <alignment horizontal="right" vertical="center"/>
    </xf>
    <xf numFmtId="0" fontId="4" fillId="5" borderId="8" xfId="2" applyFont="1" applyFill="1" applyBorder="1" applyAlignment="1">
      <alignment horizontal="center" vertical="center"/>
    </xf>
    <xf numFmtId="4" fontId="4" fillId="5" borderId="8" xfId="2" applyNumberFormat="1" applyFont="1" applyFill="1" applyBorder="1" applyAlignment="1">
      <alignment vertical="center"/>
    </xf>
    <xf numFmtId="0" fontId="43" fillId="5" borderId="9" xfId="2" applyFill="1" applyBorder="1" applyAlignment="1">
      <alignment vertical="center"/>
    </xf>
    <xf numFmtId="0" fontId="44" fillId="0" borderId="5" xfId="2" applyFont="1" applyBorder="1" applyAlignment="1">
      <alignment horizontal="left" vertical="center"/>
    </xf>
    <xf numFmtId="0" fontId="43" fillId="0" borderId="5" xfId="2" applyBorder="1" applyAlignment="1">
      <alignment vertical="center"/>
    </xf>
    <xf numFmtId="0" fontId="1" fillId="0" borderId="6" xfId="2" applyFont="1" applyBorder="1" applyAlignment="1">
      <alignment horizontal="left" vertical="center"/>
    </xf>
    <xf numFmtId="0" fontId="43" fillId="0" borderId="6" xfId="2" applyBorder="1" applyAlignment="1">
      <alignment vertical="center"/>
    </xf>
    <xf numFmtId="0" fontId="1" fillId="0" borderId="6" xfId="2" applyFont="1" applyBorder="1" applyAlignment="1">
      <alignment horizontal="center" vertical="center"/>
    </xf>
    <xf numFmtId="0" fontId="1" fillId="0" borderId="6" xfId="2" applyFont="1" applyBorder="1" applyAlignment="1">
      <alignment horizontal="right" vertical="center"/>
    </xf>
    <xf numFmtId="0" fontId="43" fillId="0" borderId="10" xfId="2" applyBorder="1" applyAlignment="1">
      <alignment vertical="center"/>
    </xf>
    <xf numFmtId="0" fontId="43" fillId="0" borderId="11" xfId="2" applyBorder="1" applyAlignment="1">
      <alignment vertical="center"/>
    </xf>
    <xf numFmtId="0" fontId="43" fillId="0" borderId="2" xfId="2" applyBorder="1" applyAlignment="1">
      <alignment vertical="center"/>
    </xf>
    <xf numFmtId="0" fontId="43" fillId="0" borderId="3" xfId="2" applyBorder="1" applyAlignment="1">
      <alignment vertical="center"/>
    </xf>
    <xf numFmtId="0" fontId="2" fillId="0" borderId="1" xfId="2" applyFont="1" applyAlignment="1">
      <alignment horizontal="left" vertical="center" wrapText="1"/>
    </xf>
    <xf numFmtId="0" fontId="18" fillId="5" borderId="1" xfId="2" applyFont="1" applyFill="1" applyAlignment="1">
      <alignment horizontal="left" vertical="center"/>
    </xf>
    <xf numFmtId="0" fontId="18" fillId="5" borderId="1" xfId="2" applyFont="1" applyFill="1" applyAlignment="1">
      <alignment horizontal="right" vertical="center"/>
    </xf>
    <xf numFmtId="0" fontId="27" fillId="0" borderId="1" xfId="2" applyFont="1" applyAlignment="1">
      <alignment horizontal="left" vertical="center"/>
    </xf>
    <xf numFmtId="0" fontId="6" fillId="0" borderId="4" xfId="2" applyFont="1" applyBorder="1" applyAlignment="1">
      <alignment vertical="center"/>
    </xf>
    <xf numFmtId="0" fontId="6" fillId="0" borderId="1" xfId="2" applyFont="1" applyAlignment="1">
      <alignment vertical="center"/>
    </xf>
    <xf numFmtId="0" fontId="6" fillId="0" borderId="21" xfId="2" applyFont="1" applyBorder="1" applyAlignment="1">
      <alignment horizontal="left" vertical="center"/>
    </xf>
    <xf numFmtId="0" fontId="6" fillId="0" borderId="21" xfId="2" applyFont="1" applyBorder="1" applyAlignment="1">
      <alignment vertical="center"/>
    </xf>
    <xf numFmtId="4" fontId="6" fillId="0" borderId="21" xfId="2" applyNumberFormat="1" applyFont="1" applyBorder="1" applyAlignment="1">
      <alignment vertical="center"/>
    </xf>
    <xf numFmtId="0" fontId="7" fillId="0" borderId="4" xfId="2" applyFont="1" applyBorder="1" applyAlignment="1">
      <alignment vertical="center"/>
    </xf>
    <xf numFmtId="0" fontId="7" fillId="0" borderId="1" xfId="2" applyFont="1" applyAlignment="1">
      <alignment vertical="center"/>
    </xf>
    <xf numFmtId="0" fontId="7" fillId="0" borderId="21" xfId="2" applyFont="1" applyBorder="1" applyAlignment="1">
      <alignment horizontal="left" vertical="center"/>
    </xf>
    <xf numFmtId="0" fontId="7" fillId="0" borderId="21" xfId="2" applyFont="1" applyBorder="1" applyAlignment="1">
      <alignment vertical="center"/>
    </xf>
    <xf numFmtId="4" fontId="7" fillId="0" borderId="21" xfId="2" applyNumberFormat="1" applyFont="1" applyBorder="1" applyAlignment="1">
      <alignment vertical="center"/>
    </xf>
    <xf numFmtId="0" fontId="43" fillId="0" borderId="4" xfId="2" applyBorder="1" applyAlignment="1">
      <alignment horizontal="center" vertical="center" wrapText="1"/>
    </xf>
    <xf numFmtId="0" fontId="18" fillId="5" borderId="17" xfId="2" applyFont="1" applyFill="1" applyBorder="1" applyAlignment="1">
      <alignment horizontal="center" vertical="center" wrapText="1"/>
    </xf>
    <xf numFmtId="0" fontId="18" fillId="5" borderId="18" xfId="2" applyFont="1" applyFill="1" applyBorder="1" applyAlignment="1">
      <alignment horizontal="center" vertical="center" wrapText="1"/>
    </xf>
    <xf numFmtId="0" fontId="18" fillId="5" borderId="19" xfId="2" applyFont="1" applyFill="1" applyBorder="1" applyAlignment="1">
      <alignment horizontal="center" vertical="center" wrapText="1"/>
    </xf>
    <xf numFmtId="0" fontId="18" fillId="5" borderId="1" xfId="2" applyFont="1" applyFill="1" applyAlignment="1">
      <alignment horizontal="center" vertical="center" wrapText="1"/>
    </xf>
    <xf numFmtId="0" fontId="19" fillId="0" borderId="17" xfId="2" applyFont="1" applyBorder="1" applyAlignment="1">
      <alignment horizontal="center" vertical="center" wrapText="1"/>
    </xf>
    <xf numFmtId="0" fontId="19" fillId="0" borderId="18" xfId="2" applyFont="1" applyBorder="1" applyAlignment="1">
      <alignment horizontal="center" vertical="center" wrapText="1"/>
    </xf>
    <xf numFmtId="0" fontId="19" fillId="0" borderId="19" xfId="2" applyFont="1" applyBorder="1" applyAlignment="1">
      <alignment horizontal="center" vertical="center" wrapText="1"/>
    </xf>
    <xf numFmtId="0" fontId="43" fillId="0" borderId="1" xfId="2" applyAlignment="1">
      <alignment horizontal="center" vertical="center" wrapText="1"/>
    </xf>
    <xf numFmtId="0" fontId="20" fillId="0" borderId="1" xfId="2" applyFont="1" applyAlignment="1">
      <alignment horizontal="left" vertical="center"/>
    </xf>
    <xf numFmtId="4" fontId="20" fillId="0" borderId="1" xfId="2" applyNumberFormat="1" applyFont="1"/>
    <xf numFmtId="0" fontId="43" fillId="0" borderId="12" xfId="2" applyBorder="1" applyAlignment="1">
      <alignment vertical="center"/>
    </xf>
    <xf numFmtId="167" fontId="28" fillId="0" borderId="13" xfId="2" applyNumberFormat="1" applyFont="1" applyBorder="1"/>
    <xf numFmtId="167" fontId="28" fillId="0" borderId="14" xfId="2" applyNumberFormat="1" applyFont="1" applyBorder="1"/>
    <xf numFmtId="4" fontId="29" fillId="0" borderId="1" xfId="2" applyNumberFormat="1" applyFont="1" applyAlignment="1">
      <alignment vertical="center"/>
    </xf>
    <xf numFmtId="0" fontId="8" fillId="0" borderId="4" xfId="2" applyFont="1" applyBorder="1"/>
    <xf numFmtId="0" fontId="8" fillId="0" borderId="1" xfId="2" applyFont="1"/>
    <xf numFmtId="0" fontId="8" fillId="0" borderId="1" xfId="2" applyFont="1" applyAlignment="1">
      <alignment horizontal="left"/>
    </xf>
    <xf numFmtId="0" fontId="6" fillId="0" borderId="1" xfId="2" applyFont="1" applyAlignment="1">
      <alignment horizontal="left"/>
    </xf>
    <xf numFmtId="4" fontId="6" fillId="0" borderId="1" xfId="2" applyNumberFormat="1" applyFont="1"/>
    <xf numFmtId="0" fontId="8" fillId="0" borderId="15" xfId="2" applyFont="1" applyBorder="1"/>
    <xf numFmtId="167" fontId="8" fillId="0" borderId="1" xfId="2" applyNumberFormat="1" applyFont="1"/>
    <xf numFmtId="167" fontId="8" fillId="0" borderId="16" xfId="2" applyNumberFormat="1" applyFont="1" applyBorder="1"/>
    <xf numFmtId="0" fontId="8" fillId="0" borderId="1" xfId="2" applyFont="1" applyAlignment="1">
      <alignment horizontal="center"/>
    </xf>
    <xf numFmtId="4" fontId="8" fillId="0" borderId="1" xfId="2" applyNumberFormat="1" applyFont="1" applyAlignment="1">
      <alignment vertical="center"/>
    </xf>
    <xf numFmtId="0" fontId="7" fillId="0" borderId="1" xfId="2" applyFont="1" applyAlignment="1">
      <alignment horizontal="left"/>
    </xf>
    <xf numFmtId="4" fontId="7" fillId="0" borderId="1" xfId="2" applyNumberFormat="1" applyFont="1"/>
    <xf numFmtId="0" fontId="43" fillId="0" borderId="4" xfId="2" applyBorder="1" applyAlignment="1" applyProtection="1">
      <alignment vertical="center"/>
      <protection locked="0"/>
    </xf>
    <xf numFmtId="0" fontId="18" fillId="0" borderId="23" xfId="2" applyFont="1" applyBorder="1" applyAlignment="1" applyProtection="1">
      <alignment horizontal="center" vertical="center"/>
      <protection locked="0"/>
    </xf>
    <xf numFmtId="49" fontId="18" fillId="0" borderId="23" xfId="2" applyNumberFormat="1" applyFont="1" applyBorder="1" applyAlignment="1" applyProtection="1">
      <alignment horizontal="left" vertical="center" wrapText="1"/>
      <protection locked="0"/>
    </xf>
    <xf numFmtId="0" fontId="18" fillId="0" borderId="23" xfId="2" applyFont="1" applyBorder="1" applyAlignment="1" applyProtection="1">
      <alignment horizontal="left" vertical="center" wrapText="1"/>
      <protection locked="0"/>
    </xf>
    <xf numFmtId="0" fontId="18" fillId="0" borderId="23" xfId="2" applyFont="1" applyBorder="1" applyAlignment="1" applyProtection="1">
      <alignment horizontal="center" vertical="center" wrapText="1"/>
      <protection locked="0"/>
    </xf>
    <xf numFmtId="168" fontId="18" fillId="0" borderId="23" xfId="2" applyNumberFormat="1" applyFont="1" applyBorder="1" applyAlignment="1" applyProtection="1">
      <alignment vertical="center"/>
      <protection locked="0"/>
    </xf>
    <xf numFmtId="4" fontId="18" fillId="6" borderId="23" xfId="2" applyNumberFormat="1" applyFont="1" applyFill="1" applyBorder="1" applyAlignment="1" applyProtection="1">
      <alignment vertical="center"/>
      <protection locked="0"/>
    </xf>
    <xf numFmtId="4" fontId="18" fillId="0" borderId="23" xfId="2" applyNumberFormat="1" applyFont="1" applyBorder="1" applyAlignment="1" applyProtection="1">
      <alignment vertical="center"/>
      <protection locked="0"/>
    </xf>
    <xf numFmtId="0" fontId="43" fillId="0" borderId="23" xfId="2" applyBorder="1" applyAlignment="1" applyProtection="1">
      <alignment vertical="center"/>
      <protection locked="0"/>
    </xf>
    <xf numFmtId="0" fontId="19" fillId="0" borderId="15" xfId="2" applyFont="1" applyBorder="1" applyAlignment="1">
      <alignment horizontal="left" vertical="center"/>
    </xf>
    <xf numFmtId="0" fontId="19" fillId="0" borderId="1" xfId="2" applyFont="1" applyAlignment="1">
      <alignment horizontal="center" vertical="center"/>
    </xf>
    <xf numFmtId="167" fontId="19" fillId="0" borderId="1" xfId="2" applyNumberFormat="1" applyFont="1" applyAlignment="1">
      <alignment vertical="center"/>
    </xf>
    <xf numFmtId="167" fontId="19" fillId="0" borderId="16" xfId="2" applyNumberFormat="1" applyFont="1" applyBorder="1" applyAlignment="1">
      <alignment vertical="center"/>
    </xf>
    <xf numFmtId="0" fontId="18" fillId="0" borderId="1" xfId="2" applyFont="1" applyAlignment="1">
      <alignment horizontal="left" vertical="center"/>
    </xf>
    <xf numFmtId="4" fontId="43" fillId="0" borderId="1" xfId="2" applyNumberFormat="1" applyAlignment="1">
      <alignment vertical="center"/>
    </xf>
    <xf numFmtId="0" fontId="45" fillId="0" borderId="4" xfId="2" applyFont="1" applyBorder="1" applyAlignment="1">
      <alignment vertical="center"/>
    </xf>
    <xf numFmtId="0" fontId="45" fillId="0" borderId="1" xfId="2" applyFont="1" applyAlignment="1">
      <alignment vertical="center"/>
    </xf>
    <xf numFmtId="0" fontId="46" fillId="0" borderId="1" xfId="2" applyFont="1" applyAlignment="1">
      <alignment horizontal="left" vertical="center"/>
    </xf>
    <xf numFmtId="0" fontId="45" fillId="0" borderId="1" xfId="2" applyFont="1" applyAlignment="1">
      <alignment horizontal="left" vertical="center"/>
    </xf>
    <xf numFmtId="0" fontId="45" fillId="0" borderId="1" xfId="2" applyFont="1" applyAlignment="1">
      <alignment horizontal="left" vertical="center" wrapText="1"/>
    </xf>
    <xf numFmtId="168" fontId="45" fillId="0" borderId="1" xfId="2" applyNumberFormat="1" applyFont="1" applyAlignment="1">
      <alignment vertical="center"/>
    </xf>
    <xf numFmtId="0" fontId="45" fillId="0" borderId="15" xfId="2" applyFont="1" applyBorder="1" applyAlignment="1">
      <alignment vertical="center"/>
    </xf>
    <xf numFmtId="0" fontId="45" fillId="0" borderId="16" xfId="2" applyFont="1" applyBorder="1" applyAlignment="1">
      <alignment vertical="center"/>
    </xf>
    <xf numFmtId="0" fontId="47" fillId="0" borderId="4" xfId="2" applyFont="1" applyBorder="1" applyAlignment="1">
      <alignment vertical="center"/>
    </xf>
    <xf numFmtId="0" fontId="47" fillId="0" borderId="1" xfId="2" applyFont="1" applyAlignment="1">
      <alignment vertical="center"/>
    </xf>
    <xf numFmtId="0" fontId="47" fillId="0" borderId="1" xfId="2" applyFont="1" applyAlignment="1">
      <alignment horizontal="left" vertical="center"/>
    </xf>
    <xf numFmtId="0" fontId="47" fillId="0" borderId="1" xfId="2" applyFont="1" applyAlignment="1">
      <alignment horizontal="left" vertical="center" wrapText="1"/>
    </xf>
    <xf numFmtId="168" fontId="47" fillId="0" borderId="1" xfId="2" applyNumberFormat="1" applyFont="1" applyAlignment="1">
      <alignment vertical="center"/>
    </xf>
    <xf numFmtId="0" fontId="47" fillId="0" borderId="15" xfId="2" applyFont="1" applyBorder="1" applyAlignment="1">
      <alignment vertical="center"/>
    </xf>
    <xf numFmtId="0" fontId="47" fillId="0" borderId="16" xfId="2" applyFont="1" applyBorder="1" applyAlignment="1">
      <alignment vertical="center"/>
    </xf>
    <xf numFmtId="0" fontId="48" fillId="0" borderId="23" xfId="2" applyFont="1" applyBorder="1" applyAlignment="1" applyProtection="1">
      <alignment horizontal="center" vertical="center"/>
      <protection locked="0"/>
    </xf>
    <xf numFmtId="49" fontId="48" fillId="0" borderId="23" xfId="2" applyNumberFormat="1" applyFont="1" applyBorder="1" applyAlignment="1" applyProtection="1">
      <alignment horizontal="left" vertical="center" wrapText="1"/>
      <protection locked="0"/>
    </xf>
    <xf numFmtId="0" fontId="48" fillId="0" borderId="23" xfId="2" applyFont="1" applyBorder="1" applyAlignment="1" applyProtection="1">
      <alignment horizontal="left" vertical="center" wrapText="1"/>
      <protection locked="0"/>
    </xf>
    <xf numFmtId="0" fontId="48" fillId="0" borderId="23" xfId="2" applyFont="1" applyBorder="1" applyAlignment="1" applyProtection="1">
      <alignment horizontal="center" vertical="center" wrapText="1"/>
      <protection locked="0"/>
    </xf>
    <xf numFmtId="168" fontId="48" fillId="0" borderId="23" xfId="2" applyNumberFormat="1" applyFont="1" applyBorder="1" applyAlignment="1" applyProtection="1">
      <alignment vertical="center"/>
      <protection locked="0"/>
    </xf>
    <xf numFmtId="4" fontId="48" fillId="6" borderId="23" xfId="2" applyNumberFormat="1" applyFont="1" applyFill="1" applyBorder="1" applyAlignment="1" applyProtection="1">
      <alignment vertical="center"/>
      <protection locked="0"/>
    </xf>
    <xf numFmtId="4" fontId="48" fillId="0" borderId="23" xfId="2" applyNumberFormat="1" applyFont="1" applyBorder="1" applyAlignment="1" applyProtection="1">
      <alignment vertical="center"/>
      <protection locked="0"/>
    </xf>
    <xf numFmtId="0" fontId="49" fillId="0" borderId="23" xfId="2" applyFont="1" applyBorder="1" applyAlignment="1" applyProtection="1">
      <alignment vertical="center"/>
      <protection locked="0"/>
    </xf>
    <xf numFmtId="0" fontId="49" fillId="0" borderId="4" xfId="2" applyFont="1" applyBorder="1" applyAlignment="1">
      <alignment vertical="center"/>
    </xf>
    <xf numFmtId="0" fontId="48" fillId="0" borderId="15" xfId="2" applyFont="1" applyBorder="1" applyAlignment="1">
      <alignment horizontal="left" vertical="center"/>
    </xf>
    <xf numFmtId="0" fontId="48" fillId="0" borderId="1" xfId="2" applyFont="1" applyAlignment="1">
      <alignment horizontal="center" vertical="center"/>
    </xf>
    <xf numFmtId="0" fontId="47" fillId="0" borderId="20" xfId="2" applyFont="1" applyBorder="1" applyAlignment="1">
      <alignment vertical="center"/>
    </xf>
    <xf numFmtId="0" fontId="47" fillId="0" borderId="21" xfId="2" applyFont="1" applyBorder="1" applyAlignment="1">
      <alignment vertical="center"/>
    </xf>
    <xf numFmtId="0" fontId="47" fillId="0" borderId="22" xfId="2" applyFont="1" applyBorder="1" applyAlignment="1">
      <alignment vertical="center"/>
    </xf>
    <xf numFmtId="49" fontId="2" fillId="0" borderId="1" xfId="2" applyNumberFormat="1" applyFont="1" applyAlignment="1">
      <alignment horizontal="left" vertical="center"/>
    </xf>
    <xf numFmtId="0" fontId="19" fillId="0" borderId="20" xfId="2" applyFont="1" applyBorder="1" applyAlignment="1">
      <alignment horizontal="left" vertical="center"/>
    </xf>
    <xf numFmtId="0" fontId="19" fillId="0" borderId="21" xfId="2" applyFont="1" applyBorder="1" applyAlignment="1">
      <alignment horizontal="center" vertical="center"/>
    </xf>
    <xf numFmtId="167" fontId="19" fillId="0" borderId="21" xfId="2" applyNumberFormat="1" applyFont="1" applyBorder="1" applyAlignment="1">
      <alignment vertical="center"/>
    </xf>
    <xf numFmtId="167" fontId="19" fillId="0" borderId="22" xfId="2" applyNumberFormat="1" applyFont="1" applyBorder="1" applyAlignment="1">
      <alignment vertical="center"/>
    </xf>
    <xf numFmtId="0" fontId="51" fillId="0" borderId="32" xfId="3" applyFont="1" applyBorder="1" applyAlignment="1">
      <alignment horizontal="center" vertical="center"/>
    </xf>
    <xf numFmtId="0" fontId="52" fillId="0" borderId="33" xfId="3" applyFont="1" applyBorder="1" applyAlignment="1">
      <alignment horizontal="left" wrapText="1"/>
    </xf>
    <xf numFmtId="0" fontId="53" fillId="0" borderId="33" xfId="3" applyFont="1" applyBorder="1" applyAlignment="1">
      <alignment horizontal="left"/>
    </xf>
    <xf numFmtId="169" fontId="54" fillId="0" borderId="33" xfId="3" applyNumberFormat="1" applyFont="1" applyBorder="1" applyAlignment="1">
      <alignment horizontal="center"/>
    </xf>
    <xf numFmtId="4" fontId="54" fillId="0" borderId="33" xfId="3" applyNumberFormat="1" applyFont="1" applyBorder="1" applyAlignment="1" applyProtection="1">
      <alignment horizontal="left"/>
      <protection locked="0"/>
    </xf>
    <xf numFmtId="4" fontId="54" fillId="0" borderId="34" xfId="3" applyNumberFormat="1" applyFont="1" applyBorder="1" applyAlignment="1">
      <alignment horizontal="left"/>
    </xf>
    <xf numFmtId="0" fontId="50" fillId="0" borderId="1" xfId="3"/>
    <xf numFmtId="0" fontId="55" fillId="0" borderId="35" xfId="3" applyFont="1" applyBorder="1" applyAlignment="1">
      <alignment horizontal="center" vertical="center"/>
    </xf>
    <xf numFmtId="3" fontId="57" fillId="0" borderId="36" xfId="3" applyNumberFormat="1" applyFont="1" applyBorder="1" applyAlignment="1">
      <alignment horizontal="left"/>
    </xf>
    <xf numFmtId="0" fontId="57" fillId="0" borderId="1" xfId="3" applyFont="1" applyAlignment="1">
      <alignment horizontal="left"/>
    </xf>
    <xf numFmtId="14" fontId="59" fillId="0" borderId="38" xfId="3" applyNumberFormat="1" applyFont="1" applyBorder="1" applyAlignment="1">
      <alignment horizontal="center"/>
    </xf>
    <xf numFmtId="0" fontId="60" fillId="0" borderId="39" xfId="3" applyFont="1" applyBorder="1" applyAlignment="1">
      <alignment horizontal="center" vertical="center" wrapText="1"/>
    </xf>
    <xf numFmtId="0" fontId="61" fillId="0" borderId="40" xfId="3" applyFont="1" applyBorder="1" applyAlignment="1">
      <alignment horizontal="center" vertical="center" wrapText="1"/>
    </xf>
    <xf numFmtId="0" fontId="60" fillId="0" borderId="40" xfId="3" applyFont="1" applyBorder="1" applyAlignment="1">
      <alignment horizontal="center" vertical="center" wrapText="1"/>
    </xf>
    <xf numFmtId="169" fontId="60" fillId="0" borderId="40" xfId="3" applyNumberFormat="1" applyFont="1" applyBorder="1" applyAlignment="1">
      <alignment horizontal="center" vertical="center" wrapText="1"/>
    </xf>
    <xf numFmtId="4" fontId="60" fillId="0" borderId="40" xfId="3" applyNumberFormat="1" applyFont="1" applyBorder="1" applyAlignment="1" applyProtection="1">
      <alignment horizontal="center" vertical="center" wrapText="1"/>
      <protection locked="0"/>
    </xf>
    <xf numFmtId="4" fontId="60" fillId="0" borderId="41" xfId="3" applyNumberFormat="1" applyFont="1" applyBorder="1" applyAlignment="1">
      <alignment horizontal="center" vertical="center"/>
    </xf>
    <xf numFmtId="0" fontId="60" fillId="0" borderId="42" xfId="3" applyFont="1" applyBorder="1" applyAlignment="1">
      <alignment horizontal="center" vertical="center" wrapText="1"/>
    </xf>
    <xf numFmtId="0" fontId="51" fillId="0" borderId="43" xfId="3" applyFont="1" applyBorder="1" applyAlignment="1">
      <alignment wrapText="1"/>
    </xf>
    <xf numFmtId="169" fontId="60" fillId="0" borderId="42" xfId="3" applyNumberFormat="1" applyFont="1" applyBorder="1" applyAlignment="1">
      <alignment horizontal="center" vertical="center" wrapText="1"/>
    </xf>
    <xf numFmtId="170" fontId="60" fillId="0" borderId="42" xfId="3" applyNumberFormat="1" applyFont="1" applyBorder="1" applyAlignment="1" applyProtection="1">
      <alignment horizontal="center" vertical="center" wrapText="1"/>
      <protection locked="0"/>
    </xf>
    <xf numFmtId="164" fontId="60" fillId="0" borderId="42" xfId="3" applyNumberFormat="1" applyFont="1" applyBorder="1" applyAlignment="1">
      <alignment horizontal="center" vertical="center"/>
    </xf>
    <xf numFmtId="0" fontId="60" fillId="0" borderId="44" xfId="3" applyFont="1" applyBorder="1" applyAlignment="1">
      <alignment horizontal="center" vertical="center" wrapText="1"/>
    </xf>
    <xf numFmtId="0" fontId="62" fillId="0" borderId="44" xfId="4" applyBorder="1" applyAlignment="1" applyProtection="1">
      <alignment wrapText="1"/>
    </xf>
    <xf numFmtId="169" fontId="60" fillId="0" borderId="44" xfId="3" applyNumberFormat="1" applyFont="1" applyBorder="1" applyAlignment="1">
      <alignment horizontal="center" vertical="center" wrapText="1"/>
    </xf>
    <xf numFmtId="170" fontId="60" fillId="0" borderId="44" xfId="3" applyNumberFormat="1" applyFont="1" applyBorder="1" applyAlignment="1" applyProtection="1">
      <alignment horizontal="center" vertical="center" wrapText="1"/>
      <protection locked="0"/>
    </xf>
    <xf numFmtId="4" fontId="63" fillId="0" borderId="44" xfId="3" applyNumberFormat="1" applyFont="1" applyBorder="1" applyAlignment="1">
      <alignment horizontal="center" vertical="center"/>
    </xf>
    <xf numFmtId="0" fontId="60" fillId="0" borderId="43" xfId="3" applyFont="1" applyBorder="1" applyAlignment="1">
      <alignment horizontal="center" vertical="center" wrapText="1"/>
    </xf>
    <xf numFmtId="0" fontId="62" fillId="0" borderId="43" xfId="4" applyBorder="1" applyAlignment="1" applyProtection="1">
      <alignment wrapText="1"/>
    </xf>
    <xf numFmtId="169" fontId="60" fillId="0" borderId="43" xfId="3" applyNumberFormat="1" applyFont="1" applyBorder="1" applyAlignment="1">
      <alignment horizontal="center" vertical="center" wrapText="1"/>
    </xf>
    <xf numFmtId="170" fontId="60" fillId="0" borderId="43" xfId="3" applyNumberFormat="1" applyFont="1" applyBorder="1" applyAlignment="1" applyProtection="1">
      <alignment horizontal="center" vertical="center" wrapText="1"/>
      <protection locked="0"/>
    </xf>
    <xf numFmtId="4" fontId="63" fillId="0" borderId="43" xfId="3" applyNumberFormat="1" applyFont="1" applyBorder="1" applyAlignment="1">
      <alignment horizontal="center" vertical="center"/>
    </xf>
    <xf numFmtId="0" fontId="64" fillId="7" borderId="45" xfId="3" applyFont="1" applyFill="1" applyBorder="1" applyAlignment="1">
      <alignment horizontal="center" vertical="center"/>
    </xf>
    <xf numFmtId="0" fontId="52" fillId="7" borderId="45" xfId="3" applyFont="1" applyFill="1" applyBorder="1" applyAlignment="1">
      <alignment wrapText="1"/>
    </xf>
    <xf numFmtId="169" fontId="64" fillId="7" borderId="45" xfId="3" applyNumberFormat="1" applyFont="1" applyFill="1" applyBorder="1" applyAlignment="1">
      <alignment horizontal="center" vertical="center"/>
    </xf>
    <xf numFmtId="170" fontId="55" fillId="7" borderId="45" xfId="3" applyNumberFormat="1" applyFont="1" applyFill="1" applyBorder="1" applyAlignment="1" applyProtection="1">
      <alignment horizontal="center" vertical="center"/>
      <protection locked="0"/>
    </xf>
    <xf numFmtId="4" fontId="65" fillId="7" borderId="45" xfId="3" applyNumberFormat="1" applyFont="1" applyFill="1" applyBorder="1" applyAlignment="1">
      <alignment horizontal="center" vertical="center"/>
    </xf>
    <xf numFmtId="0" fontId="55" fillId="8" borderId="32" xfId="3" applyFont="1" applyFill="1" applyBorder="1" applyAlignment="1">
      <alignment horizontal="center" vertical="center"/>
    </xf>
    <xf numFmtId="0" fontId="66" fillId="8" borderId="33" xfId="3" applyFont="1" applyFill="1" applyBorder="1" applyAlignment="1">
      <alignment wrapText="1"/>
    </xf>
    <xf numFmtId="0" fontId="55" fillId="8" borderId="33" xfId="3" applyFont="1" applyFill="1" applyBorder="1" applyAlignment="1">
      <alignment horizontal="center" vertical="center"/>
    </xf>
    <xf numFmtId="169" fontId="55" fillId="8" borderId="33" xfId="3" applyNumberFormat="1" applyFont="1" applyFill="1" applyBorder="1" applyAlignment="1">
      <alignment horizontal="center" vertical="center"/>
    </xf>
    <xf numFmtId="170" fontId="55" fillId="8" borderId="33" xfId="3" applyNumberFormat="1" applyFont="1" applyFill="1" applyBorder="1" applyAlignment="1" applyProtection="1">
      <alignment horizontal="center" vertical="center"/>
      <protection locked="0"/>
    </xf>
    <xf numFmtId="170" fontId="67" fillId="8" borderId="34" xfId="3" applyNumberFormat="1" applyFont="1" applyFill="1" applyBorder="1" applyAlignment="1">
      <alignment horizontal="center" vertical="center"/>
    </xf>
    <xf numFmtId="0" fontId="55" fillId="0" borderId="46" xfId="3" applyFont="1" applyBorder="1" applyAlignment="1">
      <alignment horizontal="center" vertical="center"/>
    </xf>
    <xf numFmtId="0" fontId="53" fillId="0" borderId="47" xfId="3" applyFont="1" applyBorder="1" applyAlignment="1">
      <alignment wrapText="1"/>
    </xf>
    <xf numFmtId="0" fontId="64" fillId="0" borderId="47" xfId="3" applyFont="1" applyBorder="1" applyAlignment="1">
      <alignment horizontal="center" vertical="center"/>
    </xf>
    <xf numFmtId="169" fontId="64" fillId="0" borderId="47" xfId="3" applyNumberFormat="1" applyFont="1" applyBorder="1" applyAlignment="1">
      <alignment horizontal="center" vertical="center"/>
    </xf>
    <xf numFmtId="0" fontId="53" fillId="0" borderId="47" xfId="3" applyFont="1" applyBorder="1" applyAlignment="1" applyProtection="1">
      <alignment horizontal="center" vertical="center"/>
      <protection locked="0"/>
    </xf>
    <xf numFmtId="170" fontId="68" fillId="0" borderId="48" xfId="3" applyNumberFormat="1" applyFont="1" applyBorder="1" applyAlignment="1">
      <alignment horizontal="center" vertical="center"/>
    </xf>
    <xf numFmtId="0" fontId="69" fillId="0" borderId="45" xfId="3" applyFont="1" applyBorder="1" applyAlignment="1">
      <alignment horizontal="center" vertical="center"/>
    </xf>
    <xf numFmtId="0" fontId="58" fillId="0" borderId="45" xfId="3" applyFont="1" applyBorder="1" applyAlignment="1">
      <alignment horizontal="center" wrapText="1"/>
    </xf>
    <xf numFmtId="0" fontId="70" fillId="0" borderId="45" xfId="3" applyFont="1" applyBorder="1"/>
    <xf numFmtId="0" fontId="71" fillId="0" borderId="45" xfId="3" applyFont="1" applyBorder="1" applyAlignment="1">
      <alignment horizontal="center"/>
    </xf>
    <xf numFmtId="0" fontId="71" fillId="0" borderId="45" xfId="3" applyFont="1" applyBorder="1" applyAlignment="1">
      <alignment wrapText="1"/>
    </xf>
    <xf numFmtId="0" fontId="69" fillId="0" borderId="45" xfId="3" applyFont="1" applyBorder="1" applyAlignment="1">
      <alignment horizontal="center"/>
    </xf>
    <xf numFmtId="0" fontId="71" fillId="0" borderId="45" xfId="3" applyFont="1" applyBorder="1" applyAlignment="1">
      <alignment horizontal="right"/>
    </xf>
    <xf numFmtId="171" fontId="71" fillId="6" borderId="45" xfId="3" applyNumberFormat="1" applyFont="1" applyFill="1" applyBorder="1" applyAlignment="1">
      <alignment horizontal="right"/>
    </xf>
    <xf numFmtId="171" fontId="71" fillId="0" borderId="45" xfId="3" applyNumberFormat="1" applyFont="1" applyBorder="1" applyAlignment="1">
      <alignment horizontal="right"/>
    </xf>
    <xf numFmtId="0" fontId="71" fillId="0" borderId="45" xfId="3" applyFont="1" applyBorder="1" applyAlignment="1">
      <alignment horizontal="left" wrapText="1"/>
    </xf>
    <xf numFmtId="0" fontId="71" fillId="0" borderId="45" xfId="5" applyFont="1" applyBorder="1" applyAlignment="1">
      <alignment horizontal="left" wrapText="1"/>
    </xf>
    <xf numFmtId="0" fontId="69" fillId="0" borderId="45" xfId="5" applyFont="1" applyBorder="1" applyAlignment="1">
      <alignment horizontal="center"/>
    </xf>
    <xf numFmtId="0" fontId="55" fillId="0" borderId="32" xfId="3" applyFont="1" applyBorder="1" applyAlignment="1">
      <alignment horizontal="center" vertical="center"/>
    </xf>
    <xf numFmtId="0" fontId="66" fillId="0" borderId="33" xfId="3" applyFont="1" applyBorder="1" applyAlignment="1">
      <alignment wrapText="1"/>
    </xf>
    <xf numFmtId="0" fontId="55" fillId="0" borderId="33" xfId="3" applyFont="1" applyBorder="1" applyAlignment="1">
      <alignment horizontal="center" vertical="center"/>
    </xf>
    <xf numFmtId="169" fontId="55" fillId="0" borderId="33" xfId="3" applyNumberFormat="1" applyFont="1" applyBorder="1" applyAlignment="1">
      <alignment horizontal="center" vertical="center"/>
    </xf>
    <xf numFmtId="170" fontId="55" fillId="0" borderId="33" xfId="3" applyNumberFormat="1" applyFont="1" applyBorder="1" applyAlignment="1" applyProtection="1">
      <alignment horizontal="center" vertical="center"/>
      <protection locked="0"/>
    </xf>
    <xf numFmtId="4" fontId="67" fillId="0" borderId="34" xfId="3" applyNumberFormat="1" applyFont="1" applyBorder="1" applyAlignment="1">
      <alignment horizontal="center" vertical="center"/>
    </xf>
    <xf numFmtId="0" fontId="64" fillId="0" borderId="46" xfId="3" applyFont="1" applyBorder="1" applyAlignment="1">
      <alignment horizontal="center" vertical="center"/>
    </xf>
    <xf numFmtId="0" fontId="68" fillId="0" borderId="48" xfId="3" applyFont="1" applyBorder="1" applyAlignment="1">
      <alignment horizontal="center" vertical="center"/>
    </xf>
    <xf numFmtId="0" fontId="71" fillId="0" borderId="45" xfId="5" applyFont="1" applyBorder="1" applyAlignment="1">
      <alignment horizontal="right"/>
    </xf>
    <xf numFmtId="171" fontId="71" fillId="6" borderId="45" xfId="6" applyNumberFormat="1" applyFont="1" applyFill="1" applyBorder="1" applyAlignment="1"/>
    <xf numFmtId="171" fontId="71" fillId="0" borderId="45" xfId="5" applyNumberFormat="1" applyFont="1" applyBorder="1" applyAlignment="1">
      <alignment horizontal="right"/>
    </xf>
    <xf numFmtId="0" fontId="55" fillId="0" borderId="45" xfId="3" applyFont="1" applyBorder="1" applyAlignment="1">
      <alignment vertical="center" wrapText="1"/>
    </xf>
    <xf numFmtId="0" fontId="55" fillId="0" borderId="45" xfId="5" applyFont="1" applyBorder="1" applyAlignment="1">
      <alignment horizontal="left" wrapText="1"/>
    </xf>
    <xf numFmtId="171" fontId="71" fillId="6" borderId="45" xfId="6" applyNumberFormat="1" applyFont="1" applyFill="1" applyBorder="1"/>
    <xf numFmtId="0" fontId="64" fillId="0" borderId="45" xfId="3" applyFont="1" applyBorder="1" applyAlignment="1">
      <alignment horizontal="center" vertical="center"/>
    </xf>
    <xf numFmtId="0" fontId="71" fillId="0" borderId="46" xfId="5" applyFont="1" applyBorder="1" applyAlignment="1">
      <alignment horizontal="left" wrapText="1"/>
    </xf>
    <xf numFmtId="0" fontId="69" fillId="0" borderId="47" xfId="5" applyFont="1" applyBorder="1" applyAlignment="1">
      <alignment horizontal="center"/>
    </xf>
    <xf numFmtId="0" fontId="71" fillId="0" borderId="47" xfId="5" applyFont="1" applyBorder="1" applyAlignment="1">
      <alignment horizontal="right"/>
    </xf>
    <xf numFmtId="171" fontId="71" fillId="0" borderId="47" xfId="6" applyNumberFormat="1" applyFont="1" applyBorder="1" applyAlignment="1"/>
    <xf numFmtId="171" fontId="72" fillId="0" borderId="48" xfId="5" applyNumberFormat="1" applyFont="1" applyBorder="1" applyAlignment="1">
      <alignment horizontal="right"/>
    </xf>
    <xf numFmtId="0" fontId="50" fillId="0" borderId="1" xfId="3" applyAlignment="1">
      <alignment vertical="top" wrapText="1"/>
    </xf>
    <xf numFmtId="0" fontId="73" fillId="0" borderId="47" xfId="3" applyFont="1" applyBorder="1" applyAlignment="1">
      <alignment wrapText="1"/>
    </xf>
    <xf numFmtId="170" fontId="55" fillId="0" borderId="47" xfId="3" applyNumberFormat="1" applyFont="1" applyBorder="1" applyAlignment="1" applyProtection="1">
      <alignment horizontal="center" vertical="center"/>
      <protection locked="0"/>
    </xf>
    <xf numFmtId="4" fontId="67" fillId="0" borderId="48" xfId="3" applyNumberFormat="1" applyFont="1" applyBorder="1" applyAlignment="1">
      <alignment horizontal="center" vertical="center"/>
    </xf>
    <xf numFmtId="0" fontId="64" fillId="8" borderId="49" xfId="3" applyFont="1" applyFill="1" applyBorder="1" applyAlignment="1">
      <alignment horizontal="center" vertical="center"/>
    </xf>
    <xf numFmtId="0" fontId="73" fillId="8" borderId="37" xfId="3" applyFont="1" applyFill="1" applyBorder="1" applyAlignment="1">
      <alignment wrapText="1"/>
    </xf>
    <xf numFmtId="0" fontId="64" fillId="8" borderId="37" xfId="3" applyFont="1" applyFill="1" applyBorder="1" applyAlignment="1">
      <alignment horizontal="center" vertical="center"/>
    </xf>
    <xf numFmtId="169" fontId="64" fillId="8" borderId="37" xfId="3" applyNumberFormat="1" applyFont="1" applyFill="1" applyBorder="1" applyAlignment="1">
      <alignment horizontal="center" vertical="center"/>
    </xf>
    <xf numFmtId="0" fontId="55" fillId="8" borderId="37" xfId="3" applyFont="1" applyFill="1" applyBorder="1" applyAlignment="1" applyProtection="1">
      <alignment horizontal="center" vertical="center"/>
      <protection locked="0"/>
    </xf>
    <xf numFmtId="170" fontId="57" fillId="8" borderId="38" xfId="3" applyNumberFormat="1" applyFont="1" applyFill="1" applyBorder="1" applyAlignment="1">
      <alignment horizontal="center" vertical="center"/>
    </xf>
    <xf numFmtId="171" fontId="71" fillId="6" borderId="45" xfId="6" applyNumberFormat="1" applyFont="1" applyFill="1" applyBorder="1" applyAlignment="1">
      <alignment horizontal="right"/>
    </xf>
    <xf numFmtId="0" fontId="71" fillId="0" borderId="45" xfId="5" applyFont="1" applyBorder="1" applyAlignment="1">
      <alignment horizontal="left" vertical="top" wrapText="1"/>
    </xf>
    <xf numFmtId="0" fontId="69" fillId="0" borderId="45" xfId="5" applyFont="1" applyBorder="1" applyAlignment="1">
      <alignment horizontal="center" vertical="top" wrapText="1"/>
    </xf>
    <xf numFmtId="0" fontId="71" fillId="0" borderId="45" xfId="5" applyFont="1" applyBorder="1" applyAlignment="1">
      <alignment horizontal="right" vertical="top" wrapText="1"/>
    </xf>
    <xf numFmtId="171" fontId="71" fillId="6" borderId="45" xfId="6" applyNumberFormat="1" applyFont="1" applyFill="1" applyBorder="1" applyAlignment="1">
      <alignment horizontal="right" vertical="top" wrapText="1"/>
    </xf>
    <xf numFmtId="171" fontId="71" fillId="0" borderId="45" xfId="5" applyNumberFormat="1" applyFont="1" applyBorder="1" applyAlignment="1">
      <alignment horizontal="right" vertical="top" wrapText="1"/>
    </xf>
    <xf numFmtId="1" fontId="71" fillId="0" borderId="45" xfId="3" applyNumberFormat="1" applyFont="1" applyBorder="1" applyAlignment="1">
      <alignment wrapText="1"/>
    </xf>
    <xf numFmtId="1" fontId="50" fillId="0" borderId="45" xfId="3" applyNumberFormat="1" applyBorder="1" applyAlignment="1">
      <alignment wrapText="1"/>
    </xf>
    <xf numFmtId="0" fontId="66" fillId="0" borderId="47" xfId="3" applyFont="1" applyBorder="1" applyAlignment="1">
      <alignment wrapText="1"/>
    </xf>
    <xf numFmtId="0" fontId="55" fillId="8" borderId="46" xfId="3" applyFont="1" applyFill="1" applyBorder="1" applyAlignment="1">
      <alignment horizontal="center" vertical="center"/>
    </xf>
    <xf numFmtId="0" fontId="66" fillId="8" borderId="47" xfId="3" applyFont="1" applyFill="1" applyBorder="1" applyAlignment="1">
      <alignment wrapText="1"/>
    </xf>
    <xf numFmtId="0" fontId="55" fillId="8" borderId="47" xfId="3" applyFont="1" applyFill="1" applyBorder="1" applyAlignment="1">
      <alignment horizontal="center" vertical="center"/>
    </xf>
    <xf numFmtId="169" fontId="55" fillId="8" borderId="47" xfId="3" applyNumberFormat="1" applyFont="1" applyFill="1" applyBorder="1" applyAlignment="1">
      <alignment horizontal="center" vertical="center"/>
    </xf>
    <xf numFmtId="0" fontId="55" fillId="8" borderId="47" xfId="3" applyFont="1" applyFill="1" applyBorder="1" applyAlignment="1" applyProtection="1">
      <alignment horizontal="center" vertical="center"/>
      <protection locked="0"/>
    </xf>
    <xf numFmtId="170" fontId="57" fillId="8" borderId="48" xfId="3" applyNumberFormat="1" applyFont="1" applyFill="1" applyBorder="1" applyAlignment="1">
      <alignment horizontal="center" vertical="center"/>
    </xf>
    <xf numFmtId="0" fontId="55" fillId="0" borderId="50" xfId="3" applyFont="1" applyBorder="1" applyAlignment="1">
      <alignment horizontal="center" vertical="center"/>
    </xf>
    <xf numFmtId="0" fontId="74" fillId="0" borderId="50" xfId="3" applyFont="1" applyBorder="1" applyAlignment="1">
      <alignment vertical="center" wrapText="1"/>
    </xf>
    <xf numFmtId="0" fontId="64" fillId="0" borderId="50" xfId="3" applyFont="1" applyBorder="1" applyAlignment="1">
      <alignment horizontal="center" vertical="center"/>
    </xf>
    <xf numFmtId="169" fontId="64" fillId="0" borderId="50" xfId="3" applyNumberFormat="1" applyFont="1" applyBorder="1" applyAlignment="1">
      <alignment horizontal="center" vertical="center"/>
    </xf>
    <xf numFmtId="164" fontId="75" fillId="0" borderId="49" xfId="3" applyNumberFormat="1" applyFont="1" applyBorder="1" applyAlignment="1" applyProtection="1">
      <alignment horizontal="center" vertical="center"/>
      <protection locked="0"/>
    </xf>
    <xf numFmtId="4" fontId="65" fillId="0" borderId="50" xfId="3" applyNumberFormat="1" applyFont="1" applyBorder="1" applyAlignment="1">
      <alignment horizontal="center" vertical="center" wrapText="1"/>
    </xf>
    <xf numFmtId="0" fontId="50" fillId="0" borderId="1" xfId="3" applyAlignment="1">
      <alignment horizontal="center" vertical="center"/>
    </xf>
    <xf numFmtId="169" fontId="50" fillId="0" borderId="1" xfId="3" applyNumberFormat="1"/>
    <xf numFmtId="0" fontId="50" fillId="0" borderId="1" xfId="3" applyProtection="1">
      <protection locked="0"/>
    </xf>
    <xf numFmtId="171" fontId="71" fillId="0" borderId="47" xfId="6" applyNumberFormat="1" applyFont="1" applyFill="1" applyBorder="1" applyAlignment="1"/>
    <xf numFmtId="1" fontId="50" fillId="0" borderId="45" xfId="3" applyNumberFormat="1" applyBorder="1" applyAlignment="1">
      <alignment horizontal="left" wrapText="1"/>
    </xf>
    <xf numFmtId="9" fontId="71" fillId="0" borderId="45" xfId="5" applyNumberFormat="1" applyFont="1" applyBorder="1" applyAlignment="1">
      <alignment horizontal="right"/>
    </xf>
    <xf numFmtId="0" fontId="76" fillId="0" borderId="1" xfId="7"/>
    <xf numFmtId="49" fontId="78" fillId="0" borderId="51" xfId="7" applyNumberFormat="1" applyFont="1" applyBorder="1" applyAlignment="1">
      <alignment horizontal="center" vertical="top" wrapText="1"/>
    </xf>
    <xf numFmtId="2" fontId="78" fillId="0" borderId="51" xfId="7" applyNumberFormat="1" applyFont="1" applyBorder="1" applyAlignment="1">
      <alignment horizontal="center" vertical="top" wrapText="1"/>
    </xf>
    <xf numFmtId="0" fontId="77" fillId="0" borderId="1" xfId="7" applyFont="1"/>
    <xf numFmtId="49" fontId="78" fillId="0" borderId="30" xfId="7" applyNumberFormat="1" applyFont="1" applyBorder="1" applyAlignment="1">
      <alignment horizontal="left" vertical="top"/>
    </xf>
    <xf numFmtId="49" fontId="78" fillId="0" borderId="29" xfId="7" applyNumberFormat="1" applyFont="1" applyBorder="1" applyAlignment="1">
      <alignment horizontal="left" vertical="top" wrapText="1"/>
    </xf>
    <xf numFmtId="49" fontId="78" fillId="0" borderId="29" xfId="7" applyNumberFormat="1" applyFont="1" applyBorder="1" applyAlignment="1">
      <alignment horizontal="center" vertical="top" wrapText="1"/>
    </xf>
    <xf numFmtId="2" fontId="78" fillId="0" borderId="31" xfId="7" applyNumberFormat="1" applyFont="1" applyBorder="1" applyAlignment="1">
      <alignment horizontal="right" vertical="top" wrapText="1"/>
    </xf>
    <xf numFmtId="49" fontId="79" fillId="0" borderId="52" xfId="7" applyNumberFormat="1" applyFont="1" applyBorder="1" applyAlignment="1">
      <alignment horizontal="left" vertical="top" wrapText="1"/>
    </xf>
    <xf numFmtId="49" fontId="79" fillId="0" borderId="52" xfId="7" applyNumberFormat="1" applyFont="1" applyBorder="1" applyAlignment="1">
      <alignment horizontal="center" vertical="top" wrapText="1"/>
    </xf>
    <xf numFmtId="2" fontId="79" fillId="0" borderId="52" xfId="7" applyNumberFormat="1" applyFont="1" applyBorder="1" applyAlignment="1">
      <alignment horizontal="right" vertical="top" wrapText="1"/>
    </xf>
    <xf numFmtId="49" fontId="79" fillId="0" borderId="1" xfId="7" applyNumberFormat="1" applyFont="1" applyAlignment="1">
      <alignment horizontal="left" vertical="top" wrapText="1"/>
    </xf>
    <xf numFmtId="49" fontId="79" fillId="0" borderId="1" xfId="7" applyNumberFormat="1" applyFont="1" applyAlignment="1">
      <alignment horizontal="center" vertical="top" wrapText="1"/>
    </xf>
    <xf numFmtId="2" fontId="79" fillId="0" borderId="1" xfId="7" applyNumberFormat="1" applyFont="1" applyAlignment="1">
      <alignment horizontal="right" vertical="top" wrapText="1"/>
    </xf>
    <xf numFmtId="0" fontId="80" fillId="0" borderId="1" xfId="8"/>
    <xf numFmtId="0" fontId="83" fillId="0" borderId="1" xfId="8" applyFont="1"/>
    <xf numFmtId="0" fontId="83" fillId="0" borderId="45" xfId="8" applyFont="1" applyBorder="1" applyAlignment="1">
      <alignment horizontal="center"/>
    </xf>
    <xf numFmtId="0" fontId="80" fillId="0" borderId="53" xfId="8" applyBorder="1"/>
    <xf numFmtId="170" fontId="80" fillId="6" borderId="53" xfId="8" applyNumberFormat="1" applyFill="1" applyBorder="1"/>
    <xf numFmtId="170" fontId="80" fillId="0" borderId="53" xfId="8" applyNumberFormat="1" applyBorder="1"/>
    <xf numFmtId="170" fontId="80" fillId="6" borderId="54" xfId="8" applyNumberFormat="1" applyFill="1" applyBorder="1"/>
    <xf numFmtId="0" fontId="80" fillId="0" borderId="54" xfId="8" applyBorder="1"/>
    <xf numFmtId="172" fontId="80" fillId="0" borderId="1" xfId="8" applyNumberFormat="1"/>
    <xf numFmtId="173" fontId="80" fillId="0" borderId="1" xfId="8" applyNumberFormat="1"/>
    <xf numFmtId="2" fontId="80" fillId="0" borderId="54" xfId="8" applyNumberFormat="1" applyBorder="1"/>
    <xf numFmtId="170" fontId="80" fillId="0" borderId="1" xfId="8" applyNumberFormat="1"/>
    <xf numFmtId="1" fontId="80" fillId="0" borderId="54" xfId="8" applyNumberFormat="1" applyBorder="1"/>
    <xf numFmtId="170" fontId="80" fillId="0" borderId="54" xfId="8" applyNumberFormat="1" applyBorder="1"/>
    <xf numFmtId="0" fontId="80" fillId="0" borderId="55" xfId="8" applyBorder="1"/>
    <xf numFmtId="170" fontId="80" fillId="0" borderId="55" xfId="8" applyNumberFormat="1" applyBorder="1"/>
    <xf numFmtId="172" fontId="85" fillId="0" borderId="55" xfId="8" applyNumberFormat="1" applyFont="1" applyBorder="1"/>
    <xf numFmtId="172" fontId="85" fillId="0" borderId="54" xfId="8" applyNumberFormat="1" applyFont="1" applyBorder="1"/>
    <xf numFmtId="0" fontId="80" fillId="0" borderId="56" xfId="8" applyBorder="1"/>
    <xf numFmtId="172" fontId="85" fillId="0" borderId="56" xfId="8" applyNumberFormat="1" applyFont="1" applyBorder="1"/>
    <xf numFmtId="14" fontId="80" fillId="0" borderId="1" xfId="8" applyNumberFormat="1" applyAlignment="1">
      <alignment horizontal="left"/>
    </xf>
    <xf numFmtId="0" fontId="80" fillId="0" borderId="1" xfId="8" applyAlignment="1">
      <alignment horizontal="left"/>
    </xf>
    <xf numFmtId="49" fontId="87" fillId="9" borderId="57" xfId="9" applyNumberFormat="1" applyFont="1" applyFill="1" applyBorder="1" applyAlignment="1">
      <alignment horizontal="center" vertical="center"/>
    </xf>
    <xf numFmtId="49" fontId="87" fillId="9" borderId="58" xfId="9" applyNumberFormat="1" applyFont="1" applyFill="1" applyBorder="1" applyAlignment="1">
      <alignment horizontal="center" vertical="center"/>
    </xf>
    <xf numFmtId="49" fontId="87" fillId="9" borderId="58" xfId="9" applyNumberFormat="1" applyFont="1" applyFill="1" applyBorder="1" applyAlignment="1">
      <alignment horizontal="center" vertical="center" wrapText="1"/>
    </xf>
    <xf numFmtId="0" fontId="87" fillId="9" borderId="58" xfId="9" applyFont="1" applyFill="1" applyBorder="1" applyAlignment="1">
      <alignment horizontal="center" vertical="center" wrapText="1" shrinkToFit="1"/>
    </xf>
    <xf numFmtId="1" fontId="87" fillId="9" borderId="58" xfId="9" applyNumberFormat="1" applyFont="1" applyFill="1" applyBorder="1" applyAlignment="1">
      <alignment horizontal="center" vertical="center"/>
    </xf>
    <xf numFmtId="2" fontId="87" fillId="9" borderId="58" xfId="9" applyNumberFormat="1" applyFont="1" applyFill="1" applyBorder="1" applyAlignment="1">
      <alignment horizontal="center" vertical="center"/>
    </xf>
    <xf numFmtId="0" fontId="87" fillId="9" borderId="58" xfId="9" applyFont="1" applyFill="1" applyBorder="1" applyAlignment="1">
      <alignment horizontal="center" vertical="center"/>
    </xf>
    <xf numFmtId="0" fontId="87" fillId="9" borderId="58" xfId="9" applyFont="1" applyFill="1" applyBorder="1" applyAlignment="1">
      <alignment horizontal="center" vertical="center" wrapText="1"/>
    </xf>
    <xf numFmtId="0" fontId="87" fillId="9" borderId="58" xfId="9" applyFont="1" applyFill="1" applyBorder="1" applyAlignment="1">
      <alignment horizontal="center" vertical="top" wrapText="1"/>
    </xf>
    <xf numFmtId="170" fontId="87" fillId="9" borderId="59" xfId="9" applyNumberFormat="1" applyFont="1" applyFill="1" applyBorder="1" applyAlignment="1">
      <alignment horizontal="center" vertical="center" wrapText="1"/>
    </xf>
    <xf numFmtId="0" fontId="87" fillId="9" borderId="62" xfId="10" applyFont="1" applyFill="1" applyBorder="1" applyAlignment="1">
      <alignment horizontal="center" vertical="center" wrapText="1"/>
    </xf>
    <xf numFmtId="0" fontId="88" fillId="0" borderId="1" xfId="10"/>
    <xf numFmtId="49" fontId="87" fillId="9" borderId="63" xfId="9" applyNumberFormat="1" applyFont="1" applyFill="1" applyBorder="1" applyAlignment="1">
      <alignment horizontal="center" vertical="center"/>
    </xf>
    <xf numFmtId="49" fontId="87" fillId="9" borderId="64" xfId="9" applyNumberFormat="1" applyFont="1" applyFill="1" applyBorder="1" applyAlignment="1">
      <alignment horizontal="center" vertical="center"/>
    </xf>
    <xf numFmtId="0" fontId="87" fillId="9" borderId="64" xfId="9" applyFont="1" applyFill="1" applyBorder="1" applyAlignment="1">
      <alignment horizontal="center" vertical="center" wrapText="1" shrinkToFit="1"/>
    </xf>
    <xf numFmtId="0" fontId="89" fillId="9" borderId="64" xfId="9" applyFont="1" applyFill="1" applyBorder="1" applyAlignment="1">
      <alignment horizontal="center" vertical="center" wrapText="1" shrinkToFit="1"/>
    </xf>
    <xf numFmtId="1" fontId="89" fillId="9" borderId="64" xfId="9" applyNumberFormat="1" applyFont="1" applyFill="1" applyBorder="1" applyAlignment="1">
      <alignment horizontal="center" vertical="center" wrapText="1"/>
    </xf>
    <xf numFmtId="2" fontId="87" fillId="9" borderId="64" xfId="9" applyNumberFormat="1" applyFont="1" applyFill="1" applyBorder="1" applyAlignment="1">
      <alignment horizontal="center" vertical="center"/>
    </xf>
    <xf numFmtId="0" fontId="87" fillId="9" borderId="64" xfId="9" applyFont="1" applyFill="1" applyBorder="1" applyAlignment="1">
      <alignment horizontal="center" vertical="center"/>
    </xf>
    <xf numFmtId="0" fontId="90" fillId="9" borderId="64" xfId="9" applyFont="1" applyFill="1" applyBorder="1" applyAlignment="1">
      <alignment horizontal="center" vertical="center" wrapText="1"/>
    </xf>
    <xf numFmtId="0" fontId="90" fillId="9" borderId="64" xfId="9" applyFont="1" applyFill="1" applyBorder="1" applyAlignment="1">
      <alignment vertical="center" wrapText="1"/>
    </xf>
    <xf numFmtId="170" fontId="90" fillId="9" borderId="64" xfId="9" applyNumberFormat="1" applyFont="1" applyFill="1" applyBorder="1" applyAlignment="1">
      <alignment horizontal="center" vertical="center" wrapText="1"/>
    </xf>
    <xf numFmtId="0" fontId="87" fillId="9" borderId="65" xfId="10" applyFont="1" applyFill="1" applyBorder="1" applyAlignment="1">
      <alignment horizontal="center" vertical="center" wrapText="1"/>
    </xf>
    <xf numFmtId="49" fontId="89" fillId="10" borderId="66" xfId="10" applyNumberFormat="1" applyFont="1" applyFill="1" applyBorder="1" applyAlignment="1">
      <alignment vertical="center"/>
    </xf>
    <xf numFmtId="49" fontId="89" fillId="10" borderId="51" xfId="10" applyNumberFormat="1" applyFont="1" applyFill="1" applyBorder="1" applyAlignment="1">
      <alignment vertical="center"/>
    </xf>
    <xf numFmtId="2" fontId="89" fillId="10" borderId="51" xfId="10" applyNumberFormat="1" applyFont="1" applyFill="1" applyBorder="1" applyAlignment="1">
      <alignment vertical="center"/>
    </xf>
    <xf numFmtId="49" fontId="89" fillId="10" borderId="67" xfId="10" applyNumberFormat="1" applyFont="1" applyFill="1" applyBorder="1" applyAlignment="1">
      <alignment vertical="center"/>
    </xf>
    <xf numFmtId="170" fontId="89" fillId="10" borderId="67" xfId="10" applyNumberFormat="1" applyFont="1" applyFill="1" applyBorder="1" applyAlignment="1">
      <alignment horizontal="left" vertical="center"/>
    </xf>
    <xf numFmtId="49" fontId="89" fillId="10" borderId="68" xfId="10" applyNumberFormat="1" applyFont="1" applyFill="1" applyBorder="1" applyAlignment="1">
      <alignment vertical="center"/>
    </xf>
    <xf numFmtId="49" fontId="91" fillId="11" borderId="66" xfId="10" applyNumberFormat="1" applyFont="1" applyFill="1" applyBorder="1" applyAlignment="1">
      <alignment horizontal="center" vertical="center" wrapText="1"/>
    </xf>
    <xf numFmtId="1" fontId="89" fillId="11" borderId="51" xfId="10" applyNumberFormat="1" applyFont="1" applyFill="1" applyBorder="1" applyAlignment="1">
      <alignment horizontal="center" vertical="center" wrapText="1"/>
    </xf>
    <xf numFmtId="49" fontId="89" fillId="11" borderId="51" xfId="10" applyNumberFormat="1" applyFont="1" applyFill="1" applyBorder="1" applyAlignment="1">
      <alignment horizontal="center" vertical="center" wrapText="1"/>
    </xf>
    <xf numFmtId="0" fontId="87" fillId="11" borderId="51" xfId="10" applyFont="1" applyFill="1" applyBorder="1" applyAlignment="1">
      <alignment horizontal="center" vertical="center" wrapText="1"/>
    </xf>
    <xf numFmtId="0" fontId="89" fillId="11" borderId="51" xfId="10" applyFont="1" applyFill="1" applyBorder="1" applyAlignment="1">
      <alignment vertical="center" wrapText="1"/>
    </xf>
    <xf numFmtId="0" fontId="92" fillId="11" borderId="51" xfId="10" applyFont="1" applyFill="1" applyBorder="1" applyAlignment="1">
      <alignment vertical="center" wrapText="1"/>
    </xf>
    <xf numFmtId="0" fontId="89" fillId="11" borderId="51" xfId="10" applyFont="1" applyFill="1" applyBorder="1" applyAlignment="1">
      <alignment horizontal="center" vertical="center" wrapText="1"/>
    </xf>
    <xf numFmtId="2" fontId="89" fillId="11" borderId="51" xfId="10" applyNumberFormat="1" applyFont="1" applyFill="1" applyBorder="1" applyAlignment="1">
      <alignment horizontal="center" vertical="center" wrapText="1"/>
    </xf>
    <xf numFmtId="174" fontId="89" fillId="11" borderId="51" xfId="11" applyNumberFormat="1" applyFont="1" applyFill="1" applyBorder="1" applyAlignment="1">
      <alignment horizontal="center" vertical="center" wrapText="1"/>
    </xf>
    <xf numFmtId="0" fontId="87" fillId="11" borderId="51" xfId="10" applyFont="1" applyFill="1" applyBorder="1" applyAlignment="1">
      <alignment horizontal="center" vertical="center"/>
    </xf>
    <xf numFmtId="175" fontId="89" fillId="11" borderId="51" xfId="10" applyNumberFormat="1" applyFont="1" applyFill="1" applyBorder="1" applyAlignment="1">
      <alignment horizontal="left" vertical="center" wrapText="1"/>
    </xf>
    <xf numFmtId="0" fontId="93" fillId="11" borderId="51" xfId="10" applyFont="1" applyFill="1" applyBorder="1" applyAlignment="1">
      <alignment horizontal="left" vertical="center" wrapText="1"/>
    </xf>
    <xf numFmtId="0" fontId="88" fillId="11" borderId="1" xfId="10" applyFill="1"/>
    <xf numFmtId="49" fontId="87" fillId="11" borderId="66" xfId="10" applyNumberFormat="1" applyFont="1" applyFill="1" applyBorder="1" applyAlignment="1">
      <alignment horizontal="center" vertical="center" wrapText="1"/>
    </xf>
    <xf numFmtId="2" fontId="94" fillId="11" borderId="51" xfId="10" applyNumberFormat="1" applyFont="1" applyFill="1" applyBorder="1" applyAlignment="1">
      <alignment horizontal="center" vertical="center"/>
    </xf>
    <xf numFmtId="174" fontId="89" fillId="11" borderId="51" xfId="10" applyNumberFormat="1" applyFont="1" applyFill="1" applyBorder="1" applyAlignment="1">
      <alignment horizontal="center" vertical="center" wrapText="1"/>
    </xf>
    <xf numFmtId="0" fontId="95" fillId="11" borderId="51" xfId="10" applyFont="1" applyFill="1" applyBorder="1" applyAlignment="1">
      <alignment horizontal="center" vertical="center"/>
    </xf>
    <xf numFmtId="0" fontId="96" fillId="11" borderId="67" xfId="9" applyFont="1" applyFill="1" applyBorder="1" applyAlignment="1">
      <alignment horizontal="center" vertical="center"/>
    </xf>
    <xf numFmtId="170" fontId="97" fillId="11" borderId="51" xfId="9" applyNumberFormat="1" applyFont="1" applyFill="1" applyBorder="1" applyAlignment="1">
      <alignment horizontal="left" vertical="center"/>
    </xf>
    <xf numFmtId="0" fontId="89" fillId="11" borderId="68" xfId="10" applyFont="1" applyFill="1" applyBorder="1" applyAlignment="1">
      <alignment horizontal="left" vertical="center" wrapText="1"/>
    </xf>
    <xf numFmtId="49" fontId="87" fillId="11" borderId="66" xfId="10" applyNumberFormat="1" applyFont="1" applyFill="1" applyBorder="1" applyAlignment="1">
      <alignment horizontal="center" vertical="center"/>
    </xf>
    <xf numFmtId="49" fontId="89" fillId="11" borderId="52" xfId="10" applyNumberFormat="1" applyFont="1" applyFill="1" applyBorder="1" applyAlignment="1">
      <alignment horizontal="center" vertical="center" wrapText="1"/>
    </xf>
    <xf numFmtId="0" fontId="89" fillId="0" borderId="52" xfId="10" applyFont="1" applyBorder="1" applyAlignment="1">
      <alignment vertical="center" wrapText="1"/>
    </xf>
    <xf numFmtId="0" fontId="89" fillId="0" borderId="51" xfId="10" applyFont="1" applyBorder="1" applyAlignment="1">
      <alignment vertical="center" wrapText="1"/>
    </xf>
    <xf numFmtId="0" fontId="89" fillId="0" borderId="51" xfId="10" applyFont="1" applyBorder="1" applyAlignment="1">
      <alignment horizontal="center" vertical="center" wrapText="1"/>
    </xf>
    <xf numFmtId="2" fontId="89" fillId="0" borderId="51" xfId="10" applyNumberFormat="1" applyFont="1" applyBorder="1" applyAlignment="1">
      <alignment horizontal="center" vertical="center" wrapText="1"/>
    </xf>
    <xf numFmtId="174" fontId="89" fillId="0" borderId="51" xfId="10" applyNumberFormat="1" applyFont="1" applyBorder="1" applyAlignment="1">
      <alignment horizontal="center" vertical="center" wrapText="1"/>
    </xf>
    <xf numFmtId="0" fontId="87" fillId="0" borderId="51" xfId="10" applyFont="1" applyBorder="1" applyAlignment="1">
      <alignment horizontal="center" vertical="center"/>
    </xf>
    <xf numFmtId="1" fontId="97" fillId="0" borderId="67" xfId="9" applyNumberFormat="1" applyFont="1" applyBorder="1" applyAlignment="1">
      <alignment horizontal="center" vertical="center"/>
    </xf>
    <xf numFmtId="0" fontId="89" fillId="0" borderId="68" xfId="10" applyFont="1" applyBorder="1" applyAlignment="1">
      <alignment horizontal="left" vertical="center" wrapText="1"/>
    </xf>
    <xf numFmtId="49" fontId="89" fillId="11" borderId="66" xfId="10" applyNumberFormat="1" applyFont="1" applyFill="1" applyBorder="1" applyAlignment="1">
      <alignment horizontal="center" vertical="center"/>
    </xf>
    <xf numFmtId="49" fontId="89" fillId="0" borderId="51" xfId="10" applyNumberFormat="1" applyFont="1" applyBorder="1" applyAlignment="1">
      <alignment horizontal="center" vertical="center" wrapText="1"/>
    </xf>
    <xf numFmtId="49" fontId="89" fillId="0" borderId="51" xfId="10" applyNumberFormat="1" applyFont="1" applyBorder="1" applyAlignment="1">
      <alignment horizontal="left" vertical="center" wrapText="1"/>
    </xf>
    <xf numFmtId="0" fontId="93" fillId="0" borderId="51" xfId="10" applyFont="1" applyBorder="1" applyAlignment="1">
      <alignment horizontal="center" vertical="center"/>
    </xf>
    <xf numFmtId="0" fontId="93" fillId="11" borderId="51" xfId="10" applyFont="1" applyFill="1" applyBorder="1" applyAlignment="1">
      <alignment horizontal="center" vertical="center"/>
    </xf>
    <xf numFmtId="170" fontId="97" fillId="0" borderId="51" xfId="9" applyNumberFormat="1" applyFont="1" applyBorder="1" applyAlignment="1">
      <alignment horizontal="left" vertical="center"/>
    </xf>
    <xf numFmtId="0" fontId="89" fillId="0" borderId="51" xfId="10" applyFont="1" applyBorder="1" applyAlignment="1">
      <alignment horizontal="left" vertical="center" wrapText="1"/>
    </xf>
    <xf numFmtId="0" fontId="89" fillId="11" borderId="51" xfId="10" applyFont="1" applyFill="1" applyBorder="1" applyAlignment="1">
      <alignment horizontal="left" vertical="center" wrapText="1"/>
    </xf>
    <xf numFmtId="1" fontId="97" fillId="11" borderId="67" xfId="9" applyNumberFormat="1" applyFont="1" applyFill="1" applyBorder="1" applyAlignment="1">
      <alignment horizontal="center" vertical="center"/>
    </xf>
    <xf numFmtId="0" fontId="89" fillId="11" borderId="51" xfId="11" applyFont="1" applyFill="1" applyBorder="1" applyAlignment="1">
      <alignment horizontal="left" vertical="center" wrapText="1"/>
    </xf>
    <xf numFmtId="0" fontId="89" fillId="11" borderId="51" xfId="11" applyFont="1" applyFill="1" applyBorder="1" applyAlignment="1">
      <alignment horizontal="center" vertical="center" wrapText="1"/>
    </xf>
    <xf numFmtId="2" fontId="89" fillId="11" borderId="51" xfId="11" applyNumberFormat="1" applyFont="1" applyFill="1" applyBorder="1" applyAlignment="1">
      <alignment horizontal="center" vertical="center" wrapText="1"/>
    </xf>
    <xf numFmtId="0" fontId="87" fillId="11" borderId="51" xfId="11" applyFont="1" applyFill="1" applyBorder="1" applyAlignment="1">
      <alignment horizontal="center" vertical="center"/>
    </xf>
    <xf numFmtId="0" fontId="89" fillId="11" borderId="51" xfId="11" applyFont="1" applyFill="1" applyBorder="1" applyAlignment="1">
      <alignment vertical="center" wrapText="1"/>
    </xf>
    <xf numFmtId="49" fontId="89" fillId="0" borderId="52" xfId="10" applyNumberFormat="1" applyFont="1" applyBorder="1" applyAlignment="1">
      <alignment horizontal="center" vertical="center" wrapText="1"/>
    </xf>
    <xf numFmtId="0" fontId="95" fillId="0" borderId="51" xfId="10" applyFont="1" applyBorder="1" applyAlignment="1">
      <alignment horizontal="center" vertical="center"/>
    </xf>
    <xf numFmtId="49" fontId="64" fillId="0" borderId="51" xfId="10" applyNumberFormat="1" applyFont="1" applyBorder="1" applyAlignment="1">
      <alignment horizontal="center" vertical="center" wrapText="1"/>
    </xf>
    <xf numFmtId="49" fontId="89" fillId="0" borderId="66" xfId="10" applyNumberFormat="1" applyFont="1" applyBorder="1" applyAlignment="1">
      <alignment horizontal="center" vertical="center"/>
    </xf>
    <xf numFmtId="170" fontId="97" fillId="0" borderId="67" xfId="9" applyNumberFormat="1" applyFont="1" applyBorder="1" applyAlignment="1">
      <alignment horizontal="left" vertical="center"/>
    </xf>
    <xf numFmtId="0" fontId="89" fillId="0" borderId="51" xfId="11" applyFont="1" applyBorder="1" applyAlignment="1">
      <alignment horizontal="left" vertical="center" wrapText="1"/>
    </xf>
    <xf numFmtId="0" fontId="89" fillId="0" borderId="51" xfId="11" applyFont="1" applyBorder="1" applyAlignment="1">
      <alignment horizontal="center" vertical="center" wrapText="1"/>
    </xf>
    <xf numFmtId="2" fontId="89" fillId="0" borderId="51" xfId="11" applyNumberFormat="1" applyFont="1" applyBorder="1" applyAlignment="1">
      <alignment horizontal="center" vertical="center" wrapText="1"/>
    </xf>
    <xf numFmtId="174" fontId="89" fillId="0" borderId="51" xfId="11" applyNumberFormat="1" applyFont="1" applyBorder="1" applyAlignment="1">
      <alignment horizontal="center" vertical="center" wrapText="1"/>
    </xf>
    <xf numFmtId="0" fontId="87" fillId="0" borderId="51" xfId="11" applyFont="1" applyBorder="1" applyAlignment="1">
      <alignment horizontal="center" vertical="center"/>
    </xf>
    <xf numFmtId="49" fontId="87" fillId="11" borderId="29" xfId="9" applyNumberFormat="1" applyFont="1" applyFill="1" applyBorder="1" applyAlignment="1">
      <alignment horizontal="center" vertical="center" wrapText="1"/>
    </xf>
    <xf numFmtId="170" fontId="97" fillId="11" borderId="67" xfId="9" applyNumberFormat="1" applyFont="1" applyFill="1" applyBorder="1" applyAlignment="1">
      <alignment horizontal="left" vertical="center"/>
    </xf>
    <xf numFmtId="49" fontId="87" fillId="12" borderId="69" xfId="9" applyNumberFormat="1" applyFont="1" applyFill="1" applyBorder="1" applyAlignment="1">
      <alignment vertical="center" wrapText="1"/>
    </xf>
    <xf numFmtId="49" fontId="87" fillId="12" borderId="70" xfId="9" applyNumberFormat="1" applyFont="1" applyFill="1" applyBorder="1" applyAlignment="1">
      <alignment vertical="center" wrapText="1"/>
    </xf>
    <xf numFmtId="2" fontId="87" fillId="12" borderId="70" xfId="9" applyNumberFormat="1" applyFont="1" applyFill="1" applyBorder="1" applyAlignment="1">
      <alignment vertical="center" wrapText="1"/>
    </xf>
    <xf numFmtId="49" fontId="87" fillId="12" borderId="68" xfId="9" applyNumberFormat="1" applyFont="1" applyFill="1" applyBorder="1" applyAlignment="1">
      <alignment vertical="center" wrapText="1"/>
    </xf>
    <xf numFmtId="0" fontId="88" fillId="13" borderId="1" xfId="10" applyFill="1"/>
    <xf numFmtId="0" fontId="87" fillId="0" borderId="51" xfId="10" applyFont="1" applyBorder="1" applyAlignment="1">
      <alignment vertical="center" wrapText="1"/>
    </xf>
    <xf numFmtId="0" fontId="87" fillId="0" borderId="51" xfId="10" applyFont="1" applyBorder="1" applyAlignment="1">
      <alignment horizontal="center" vertical="center" wrapText="1"/>
    </xf>
    <xf numFmtId="0" fontId="96" fillId="0" borderId="67" xfId="9" applyFont="1" applyBorder="1" applyAlignment="1">
      <alignment horizontal="center" vertical="center"/>
    </xf>
    <xf numFmtId="49" fontId="87" fillId="0" borderId="29" xfId="9" applyNumberFormat="1" applyFont="1" applyBorder="1" applyAlignment="1">
      <alignment horizontal="center" vertical="center" wrapText="1"/>
    </xf>
    <xf numFmtId="1" fontId="89" fillId="0" borderId="51" xfId="10" applyNumberFormat="1" applyFont="1" applyBorder="1" applyAlignment="1">
      <alignment horizontal="left" vertical="center"/>
    </xf>
    <xf numFmtId="0" fontId="89" fillId="0" borderId="1" xfId="10" applyFont="1" applyAlignment="1">
      <alignment horizontal="left" vertical="center" wrapText="1"/>
    </xf>
    <xf numFmtId="49" fontId="89" fillId="0" borderId="51" xfId="10" applyNumberFormat="1" applyFont="1" applyBorder="1" applyAlignment="1">
      <alignment vertical="center" wrapText="1"/>
    </xf>
    <xf numFmtId="0" fontId="99" fillId="0" borderId="51" xfId="10" applyFont="1" applyBorder="1" applyAlignment="1">
      <alignment horizontal="center" vertical="center" wrapText="1"/>
    </xf>
    <xf numFmtId="0" fontId="89" fillId="0" borderId="51" xfId="10" applyFont="1" applyBorder="1" applyAlignment="1">
      <alignment horizontal="center" vertical="center"/>
    </xf>
    <xf numFmtId="0" fontId="97" fillId="0" borderId="67" xfId="9" applyFont="1" applyBorder="1" applyAlignment="1">
      <alignment horizontal="center" vertical="center"/>
    </xf>
    <xf numFmtId="0" fontId="94" fillId="0" borderId="51" xfId="10" applyFont="1" applyBorder="1" applyAlignment="1">
      <alignment horizontal="left" vertical="center" wrapText="1"/>
    </xf>
    <xf numFmtId="0" fontId="100" fillId="0" borderId="51" xfId="10" applyFont="1" applyBorder="1" applyAlignment="1">
      <alignment horizontal="center" vertical="center" wrapText="1"/>
    </xf>
    <xf numFmtId="0" fontId="100" fillId="0" borderId="51" xfId="10" applyFont="1" applyBorder="1" applyAlignment="1">
      <alignment horizontal="center" vertical="center"/>
    </xf>
    <xf numFmtId="1" fontId="89" fillId="0" borderId="51" xfId="10" applyNumberFormat="1" applyFont="1" applyBorder="1" applyAlignment="1">
      <alignment vertical="center" wrapText="1"/>
    </xf>
    <xf numFmtId="0" fontId="89" fillId="14" borderId="51" xfId="10" applyFont="1" applyFill="1" applyBorder="1" applyAlignment="1">
      <alignment vertical="center" wrapText="1"/>
    </xf>
    <xf numFmtId="0" fontId="101" fillId="0" borderId="67" xfId="9" applyFont="1" applyBorder="1" applyAlignment="1">
      <alignment horizontal="center" vertical="center"/>
    </xf>
    <xf numFmtId="0" fontId="89" fillId="0" borderId="71" xfId="12" applyFont="1" applyBorder="1" applyAlignment="1">
      <alignment vertical="center" wrapText="1"/>
    </xf>
    <xf numFmtId="1" fontId="89" fillId="0" borderId="71" xfId="12" applyNumberFormat="1" applyFont="1" applyBorder="1" applyAlignment="1">
      <alignment vertical="center" wrapText="1"/>
    </xf>
    <xf numFmtId="0" fontId="89" fillId="0" borderId="71" xfId="12" applyFont="1" applyBorder="1" applyAlignment="1">
      <alignment horizontal="center" vertical="center" wrapText="1"/>
    </xf>
    <xf numFmtId="2" fontId="89" fillId="0" borderId="71" xfId="12" applyNumberFormat="1" applyFont="1" applyBorder="1" applyAlignment="1">
      <alignment horizontal="center" vertical="center" wrapText="1"/>
    </xf>
    <xf numFmtId="0" fontId="87" fillId="0" borderId="71" xfId="12" applyFont="1" applyBorder="1" applyAlignment="1">
      <alignment horizontal="center" vertical="center"/>
    </xf>
    <xf numFmtId="0" fontId="96" fillId="0" borderId="71" xfId="9" applyFont="1" applyBorder="1" applyAlignment="1">
      <alignment horizontal="center" vertical="center"/>
    </xf>
    <xf numFmtId="0" fontId="89" fillId="0" borderId="1" xfId="12" applyFont="1" applyAlignment="1">
      <alignment vertical="center" wrapText="1"/>
    </xf>
    <xf numFmtId="0" fontId="89" fillId="15" borderId="1" xfId="12" applyFont="1" applyFill="1" applyAlignment="1">
      <alignment vertical="center" wrapText="1"/>
    </xf>
    <xf numFmtId="1" fontId="89" fillId="0" borderId="1" xfId="12" applyNumberFormat="1" applyFont="1" applyAlignment="1">
      <alignment vertical="center" wrapText="1"/>
    </xf>
    <xf numFmtId="0" fontId="89" fillId="0" borderId="1" xfId="12" applyFont="1" applyAlignment="1">
      <alignment horizontal="center" vertical="center" wrapText="1"/>
    </xf>
    <xf numFmtId="2" fontId="89" fillId="0" borderId="1" xfId="12" applyNumberFormat="1" applyFont="1" applyAlignment="1">
      <alignment horizontal="center" vertical="center" wrapText="1"/>
    </xf>
    <xf numFmtId="0" fontId="87" fillId="0" borderId="1" xfId="12" applyFont="1" applyAlignment="1">
      <alignment horizontal="center" vertical="center"/>
    </xf>
    <xf numFmtId="0" fontId="96" fillId="0" borderId="1" xfId="9" applyFont="1" applyAlignment="1">
      <alignment horizontal="center" vertical="center"/>
    </xf>
    <xf numFmtId="0" fontId="89" fillId="0" borderId="72" xfId="12" applyFont="1" applyBorder="1" applyAlignment="1">
      <alignment vertical="center" wrapText="1"/>
    </xf>
    <xf numFmtId="1" fontId="89" fillId="0" borderId="72" xfId="12" applyNumberFormat="1" applyFont="1" applyBorder="1" applyAlignment="1">
      <alignment vertical="center" wrapText="1"/>
    </xf>
    <xf numFmtId="0" fontId="89" fillId="0" borderId="72" xfId="12" applyFont="1" applyBorder="1" applyAlignment="1">
      <alignment horizontal="center" vertical="center" wrapText="1"/>
    </xf>
    <xf numFmtId="2" fontId="89" fillId="0" borderId="72" xfId="12" applyNumberFormat="1" applyFont="1" applyBorder="1" applyAlignment="1">
      <alignment horizontal="center" vertical="center" wrapText="1"/>
    </xf>
    <xf numFmtId="0" fontId="87" fillId="0" borderId="72" xfId="12" applyFont="1" applyBorder="1" applyAlignment="1">
      <alignment horizontal="center" vertical="center"/>
    </xf>
    <xf numFmtId="0" fontId="96" fillId="0" borderId="72" xfId="9" applyFont="1" applyBorder="1" applyAlignment="1">
      <alignment horizontal="center" vertical="center"/>
    </xf>
    <xf numFmtId="170" fontId="97" fillId="0" borderId="73" xfId="9" applyNumberFormat="1" applyFont="1" applyBorder="1" applyAlignment="1">
      <alignment horizontal="left" vertical="center"/>
    </xf>
    <xf numFmtId="170" fontId="97" fillId="11" borderId="73" xfId="9" applyNumberFormat="1" applyFont="1" applyFill="1" applyBorder="1" applyAlignment="1">
      <alignment horizontal="left" vertical="center"/>
    </xf>
    <xf numFmtId="0" fontId="89" fillId="0" borderId="74" xfId="10" applyFont="1" applyBorder="1" applyAlignment="1">
      <alignment horizontal="left" vertical="center" wrapText="1"/>
    </xf>
    <xf numFmtId="49" fontId="89" fillId="0" borderId="73" xfId="10" applyNumberFormat="1" applyFont="1" applyBorder="1" applyAlignment="1">
      <alignment vertical="center" wrapText="1"/>
    </xf>
    <xf numFmtId="0" fontId="89" fillId="0" borderId="73" xfId="10" applyFont="1" applyBorder="1" applyAlignment="1">
      <alignment vertical="center" wrapText="1"/>
    </xf>
    <xf numFmtId="1" fontId="89" fillId="0" borderId="73" xfId="10" applyNumberFormat="1" applyFont="1" applyBorder="1" applyAlignment="1">
      <alignment vertical="center" wrapText="1"/>
    </xf>
    <xf numFmtId="2" fontId="103" fillId="0" borderId="73" xfId="10" applyNumberFormat="1" applyFont="1" applyBorder="1" applyAlignment="1">
      <alignment horizontal="center" vertical="center" wrapText="1"/>
    </xf>
    <xf numFmtId="0" fontId="89" fillId="0" borderId="73" xfId="10" applyFont="1" applyBorder="1" applyAlignment="1">
      <alignment horizontal="center" vertical="center" wrapText="1"/>
    </xf>
    <xf numFmtId="0" fontId="87" fillId="0" borderId="73" xfId="10" applyFont="1" applyBorder="1" applyAlignment="1">
      <alignment horizontal="center" vertical="center"/>
    </xf>
    <xf numFmtId="0" fontId="96" fillId="0" borderId="75" xfId="9" applyFont="1" applyBorder="1" applyAlignment="1">
      <alignment horizontal="center" vertical="center"/>
    </xf>
    <xf numFmtId="0" fontId="89" fillId="0" borderId="73" xfId="10" applyFont="1" applyBorder="1" applyAlignment="1">
      <alignment horizontal="left" vertical="center" wrapText="1"/>
    </xf>
    <xf numFmtId="2" fontId="89" fillId="0" borderId="73" xfId="10" applyNumberFormat="1" applyFont="1" applyBorder="1" applyAlignment="1">
      <alignment horizontal="center" vertical="center" wrapText="1"/>
    </xf>
    <xf numFmtId="49" fontId="89" fillId="0" borderId="76" xfId="12" applyNumberFormat="1" applyFont="1" applyBorder="1" applyAlignment="1">
      <alignment horizontal="center" vertical="center"/>
    </xf>
    <xf numFmtId="2" fontId="88" fillId="0" borderId="1" xfId="10" applyNumberFormat="1"/>
    <xf numFmtId="0" fontId="88" fillId="0" borderId="73" xfId="10" applyBorder="1"/>
    <xf numFmtId="0" fontId="89" fillId="0" borderId="77" xfId="12" applyFont="1" applyBorder="1" applyAlignment="1">
      <alignment horizontal="left" vertical="center" wrapText="1"/>
    </xf>
    <xf numFmtId="2" fontId="89" fillId="0" borderId="73" xfId="10" applyNumberFormat="1" applyFont="1" applyBorder="1" applyAlignment="1">
      <alignment vertical="center" wrapText="1"/>
    </xf>
    <xf numFmtId="0" fontId="89" fillId="0" borderId="1" xfId="10" applyFont="1" applyAlignment="1">
      <alignment vertical="center" wrapText="1"/>
    </xf>
    <xf numFmtId="2" fontId="99" fillId="0" borderId="78" xfId="10" applyNumberFormat="1" applyFont="1" applyBorder="1" applyAlignment="1">
      <alignment horizontal="center" vertical="center" wrapText="1"/>
    </xf>
    <xf numFmtId="174" fontId="89" fillId="0" borderId="73" xfId="10" applyNumberFormat="1" applyFont="1" applyBorder="1" applyAlignment="1">
      <alignment horizontal="center" vertical="center" wrapText="1"/>
    </xf>
    <xf numFmtId="49" fontId="89" fillId="0" borderId="73" xfId="10" applyNumberFormat="1" applyFont="1" applyBorder="1" applyAlignment="1">
      <alignment horizontal="center" vertical="center" wrapText="1"/>
    </xf>
    <xf numFmtId="170" fontId="89" fillId="0" borderId="73" xfId="10" applyNumberFormat="1" applyFont="1" applyBorder="1" applyAlignment="1">
      <alignment horizontal="left" vertical="center" wrapText="1"/>
    </xf>
    <xf numFmtId="1" fontId="87" fillId="0" borderId="73" xfId="10" applyNumberFormat="1" applyFont="1" applyBorder="1" applyAlignment="1">
      <alignment horizontal="left" vertical="center" wrapText="1"/>
    </xf>
    <xf numFmtId="49" fontId="89" fillId="0" borderId="69" xfId="10" applyNumberFormat="1" applyFont="1" applyBorder="1" applyAlignment="1">
      <alignment vertical="center"/>
    </xf>
    <xf numFmtId="49" fontId="89" fillId="0" borderId="79" xfId="10" applyNumberFormat="1" applyFont="1" applyBorder="1" applyAlignment="1">
      <alignment vertical="center"/>
    </xf>
    <xf numFmtId="2" fontId="89" fillId="0" borderId="79" xfId="10" applyNumberFormat="1" applyFont="1" applyBorder="1" applyAlignment="1">
      <alignment vertical="center"/>
    </xf>
    <xf numFmtId="49" fontId="89" fillId="0" borderId="80" xfId="10" applyNumberFormat="1" applyFont="1" applyBorder="1" applyAlignment="1">
      <alignment vertical="center"/>
    </xf>
    <xf numFmtId="0" fontId="104" fillId="0" borderId="74" xfId="10" applyFont="1" applyBorder="1" applyAlignment="1">
      <alignment vertical="center"/>
    </xf>
    <xf numFmtId="49" fontId="87" fillId="0" borderId="1" xfId="9" applyNumberFormat="1" applyFont="1" applyAlignment="1">
      <alignment horizontal="center" vertical="center"/>
    </xf>
    <xf numFmtId="2" fontId="87" fillId="0" borderId="1" xfId="9" applyNumberFormat="1" applyFont="1" applyAlignment="1">
      <alignment horizontal="right" vertical="center"/>
    </xf>
    <xf numFmtId="170" fontId="97" fillId="0" borderId="1" xfId="9" applyNumberFormat="1" applyFont="1" applyAlignment="1">
      <alignment horizontal="center" vertical="center"/>
    </xf>
    <xf numFmtId="170" fontId="97" fillId="0" borderId="1" xfId="9" applyNumberFormat="1" applyFont="1" applyAlignment="1">
      <alignment horizontal="left" vertical="center"/>
    </xf>
    <xf numFmtId="49" fontId="89" fillId="0" borderId="1" xfId="10" applyNumberFormat="1" applyFont="1" applyAlignment="1">
      <alignment horizontal="center" vertical="center"/>
    </xf>
    <xf numFmtId="2" fontId="89" fillId="0" borderId="1" xfId="10" applyNumberFormat="1" applyFont="1" applyAlignment="1">
      <alignment horizontal="center" vertical="center"/>
    </xf>
    <xf numFmtId="49" fontId="87" fillId="0" borderId="1" xfId="10" applyNumberFormat="1" applyFont="1" applyAlignment="1">
      <alignment horizontal="center" vertical="center"/>
    </xf>
    <xf numFmtId="49" fontId="89" fillId="0" borderId="1" xfId="10" applyNumberFormat="1" applyFont="1" applyAlignment="1">
      <alignment horizontal="center" vertical="center" wrapText="1"/>
    </xf>
    <xf numFmtId="0" fontId="89" fillId="0" borderId="1" xfId="10" applyFont="1" applyAlignment="1">
      <alignment horizontal="center" vertical="center" wrapText="1"/>
    </xf>
    <xf numFmtId="2" fontId="89" fillId="0" borderId="1" xfId="10" applyNumberFormat="1" applyFont="1" applyAlignment="1">
      <alignment horizontal="center" vertical="center" wrapText="1"/>
    </xf>
    <xf numFmtId="174" fontId="89" fillId="0" borderId="1" xfId="10" applyNumberFormat="1" applyFont="1" applyAlignment="1">
      <alignment horizontal="center" vertical="center" wrapText="1"/>
    </xf>
    <xf numFmtId="0" fontId="87" fillId="0" borderId="1" xfId="10" applyFont="1" applyAlignment="1">
      <alignment horizontal="center" vertical="center"/>
    </xf>
    <xf numFmtId="49" fontId="89" fillId="0" borderId="1" xfId="10" applyNumberFormat="1" applyFont="1" applyAlignment="1">
      <alignment horizontal="left" vertical="center" wrapText="1"/>
    </xf>
    <xf numFmtId="0" fontId="99" fillId="0" borderId="1" xfId="10" applyFont="1" applyAlignment="1">
      <alignment horizontal="center" vertical="center" wrapText="1"/>
    </xf>
    <xf numFmtId="170" fontId="96" fillId="0" borderId="1" xfId="9" applyNumberFormat="1" applyFont="1" applyAlignment="1">
      <alignment horizontal="center" vertical="center"/>
    </xf>
    <xf numFmtId="170" fontId="89" fillId="0" borderId="1" xfId="9" applyNumberFormat="1" applyFont="1" applyAlignment="1">
      <alignment horizontal="left" vertical="center"/>
    </xf>
    <xf numFmtId="170" fontId="89" fillId="0" borderId="1" xfId="10" applyNumberFormat="1" applyFont="1" applyAlignment="1">
      <alignment horizontal="left" vertical="center" wrapText="1"/>
    </xf>
    <xf numFmtId="170" fontId="101" fillId="0" borderId="1" xfId="9" applyNumberFormat="1" applyFont="1" applyAlignment="1">
      <alignment horizontal="left" vertical="center"/>
    </xf>
    <xf numFmtId="174" fontId="89" fillId="0" borderId="1" xfId="11" applyNumberFormat="1" applyFont="1" applyAlignment="1">
      <alignment horizontal="center" vertical="center" wrapText="1"/>
    </xf>
    <xf numFmtId="0" fontId="89" fillId="0" borderId="1" xfId="11" applyFont="1" applyAlignment="1">
      <alignment horizontal="left" vertical="center" wrapText="1"/>
    </xf>
    <xf numFmtId="0" fontId="89" fillId="0" borderId="1" xfId="11" applyFont="1" applyAlignment="1">
      <alignment vertical="center" wrapText="1"/>
    </xf>
    <xf numFmtId="0" fontId="89" fillId="0" borderId="1" xfId="11" applyFont="1" applyAlignment="1">
      <alignment horizontal="center" vertical="center" wrapText="1"/>
    </xf>
    <xf numFmtId="2" fontId="89" fillId="0" borderId="1" xfId="11" applyNumberFormat="1" applyFont="1" applyAlignment="1">
      <alignment horizontal="center" vertical="center" wrapText="1"/>
    </xf>
    <xf numFmtId="0" fontId="87" fillId="0" borderId="1" xfId="11" applyFont="1" applyAlignment="1">
      <alignment horizontal="center" vertical="center"/>
    </xf>
    <xf numFmtId="0" fontId="99" fillId="0" borderId="1" xfId="11" applyFont="1" applyAlignment="1">
      <alignment horizontal="center" vertical="center" wrapText="1"/>
    </xf>
    <xf numFmtId="170" fontId="105" fillId="0" borderId="1" xfId="9" applyNumberFormat="1" applyFont="1" applyAlignment="1">
      <alignment horizontal="center" vertical="center"/>
    </xf>
    <xf numFmtId="170" fontId="105" fillId="0" borderId="1" xfId="9" applyNumberFormat="1" applyFont="1" applyAlignment="1">
      <alignment horizontal="left" vertical="center"/>
    </xf>
    <xf numFmtId="170" fontId="106" fillId="0" borderId="1" xfId="9" applyNumberFormat="1" applyFont="1" applyAlignment="1">
      <alignment horizontal="center" vertical="center"/>
    </xf>
    <xf numFmtId="170" fontId="106" fillId="0" borderId="1" xfId="9" applyNumberFormat="1" applyFont="1" applyAlignment="1">
      <alignment horizontal="left" vertical="center"/>
    </xf>
    <xf numFmtId="2" fontId="87" fillId="0" borderId="1" xfId="10" applyNumberFormat="1" applyFont="1" applyAlignment="1">
      <alignment horizontal="center" vertical="center"/>
    </xf>
    <xf numFmtId="170" fontId="99" fillId="0" borderId="1" xfId="9" applyNumberFormat="1" applyFont="1" applyAlignment="1">
      <alignment horizontal="left" vertical="center"/>
    </xf>
    <xf numFmtId="170" fontId="87" fillId="0" borderId="1" xfId="9" applyNumberFormat="1" applyFont="1" applyAlignment="1">
      <alignment horizontal="left" vertical="center"/>
    </xf>
    <xf numFmtId="170" fontId="107" fillId="0" borderId="1" xfId="10" applyNumberFormat="1" applyFont="1" applyAlignment="1">
      <alignment vertical="top"/>
    </xf>
    <xf numFmtId="0" fontId="89" fillId="0" borderId="1" xfId="10" applyFont="1" applyAlignment="1">
      <alignment horizontal="center" vertical="center"/>
    </xf>
    <xf numFmtId="2" fontId="79" fillId="6" borderId="52" xfId="7" applyNumberFormat="1" applyFont="1" applyFill="1" applyBorder="1" applyAlignment="1">
      <alignment horizontal="right" vertical="top" wrapText="1"/>
    </xf>
    <xf numFmtId="170" fontId="97" fillId="6" borderId="51" xfId="9" applyNumberFormat="1" applyFont="1" applyFill="1" applyBorder="1" applyAlignment="1">
      <alignment horizontal="left" vertical="center"/>
    </xf>
    <xf numFmtId="170" fontId="97" fillId="6" borderId="73" xfId="9" applyNumberFormat="1" applyFont="1" applyFill="1" applyBorder="1" applyAlignment="1">
      <alignment horizontal="left" vertical="center"/>
    </xf>
    <xf numFmtId="49" fontId="79" fillId="16" borderId="52" xfId="7" applyNumberFormat="1" applyFont="1" applyFill="1" applyBorder="1" applyAlignment="1">
      <alignment horizontal="left" vertical="top" wrapText="1"/>
    </xf>
    <xf numFmtId="49" fontId="79" fillId="16" borderId="52" xfId="7" applyNumberFormat="1" applyFont="1" applyFill="1" applyBorder="1" applyAlignment="1">
      <alignment horizontal="center" vertical="top" wrapText="1"/>
    </xf>
    <xf numFmtId="2" fontId="79" fillId="16" borderId="52" xfId="7" applyNumberFormat="1" applyFont="1" applyFill="1" applyBorder="1" applyAlignment="1">
      <alignment horizontal="right" vertical="top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6" fontId="2" fillId="0" borderId="0" xfId="0" applyNumberFormat="1" applyFont="1" applyAlignment="1">
      <alignment horizontal="left" vertical="center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1" xfId="2" applyFont="1" applyAlignment="1">
      <alignment horizontal="left" vertical="center" wrapText="1"/>
    </xf>
    <xf numFmtId="0" fontId="1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0" fontId="43" fillId="0" borderId="1" xfId="2" applyAlignment="1">
      <alignment vertical="center"/>
    </xf>
    <xf numFmtId="0" fontId="10" fillId="2" borderId="1" xfId="2" applyFont="1" applyFill="1" applyAlignment="1">
      <alignment horizontal="center" vertical="center"/>
    </xf>
    <xf numFmtId="0" fontId="43" fillId="0" borderId="1" xfId="2"/>
    <xf numFmtId="0" fontId="2" fillId="0" borderId="1" xfId="2" applyFont="1" applyAlignment="1">
      <alignment horizontal="left" vertical="center" wrapText="1"/>
    </xf>
    <xf numFmtId="0" fontId="56" fillId="0" borderId="1" xfId="3" applyFont="1" applyAlignment="1">
      <alignment horizontal="left" wrapText="1"/>
    </xf>
    <xf numFmtId="169" fontId="58" fillId="0" borderId="37" xfId="3" applyNumberFormat="1" applyFont="1" applyBorder="1" applyAlignment="1">
      <alignment horizontal="center"/>
    </xf>
    <xf numFmtId="0" fontId="50" fillId="0" borderId="37" xfId="3" applyBorder="1"/>
    <xf numFmtId="0" fontId="77" fillId="0" borderId="29" xfId="7" applyFont="1" applyBorder="1"/>
    <xf numFmtId="0" fontId="76" fillId="0" borderId="29" xfId="7" applyBorder="1"/>
    <xf numFmtId="0" fontId="81" fillId="0" borderId="1" xfId="8" applyFont="1" applyAlignment="1">
      <alignment horizontal="center"/>
    </xf>
    <xf numFmtId="0" fontId="82" fillId="0" borderId="1" xfId="8" applyFont="1" applyAlignment="1">
      <alignment horizontal="center"/>
    </xf>
    <xf numFmtId="0" fontId="80" fillId="0" borderId="1" xfId="8" applyAlignment="1">
      <alignment horizontal="center"/>
    </xf>
    <xf numFmtId="1" fontId="87" fillId="9" borderId="59" xfId="9" applyNumberFormat="1" applyFont="1" applyFill="1" applyBorder="1" applyAlignment="1">
      <alignment horizontal="center" vertical="center"/>
    </xf>
    <xf numFmtId="1" fontId="87" fillId="9" borderId="60" xfId="9" applyNumberFormat="1" applyFont="1" applyFill="1" applyBorder="1" applyAlignment="1">
      <alignment horizontal="center" vertical="center"/>
    </xf>
    <xf numFmtId="1" fontId="87" fillId="9" borderId="61" xfId="9" applyNumberFormat="1" applyFont="1" applyFill="1" applyBorder="1" applyAlignment="1">
      <alignment horizontal="center" vertical="center"/>
    </xf>
    <xf numFmtId="0" fontId="87" fillId="9" borderId="59" xfId="9" applyFont="1" applyFill="1" applyBorder="1" applyAlignment="1">
      <alignment horizontal="center" vertical="center" wrapText="1"/>
    </xf>
    <xf numFmtId="0" fontId="87" fillId="9" borderId="60" xfId="9" applyFont="1" applyFill="1" applyBorder="1" applyAlignment="1">
      <alignment horizontal="center" vertical="center" wrapText="1"/>
    </xf>
    <xf numFmtId="0" fontId="88" fillId="0" borderId="1" xfId="10" applyAlignment="1">
      <alignment horizontal="center"/>
    </xf>
    <xf numFmtId="0" fontId="33" fillId="0" borderId="1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wrapText="1"/>
    </xf>
    <xf numFmtId="0" fontId="31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29" xfId="0" applyFont="1" applyBorder="1" applyAlignment="1">
      <alignment horizontal="left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top"/>
    </xf>
  </cellXfs>
  <cellStyles count="13">
    <cellStyle name="čárky_List1" xfId="6" xr:uid="{859CB15A-DBA1-4E5F-B21A-60253E603177}"/>
    <cellStyle name="Excel Built-in Normal" xfId="12" xr:uid="{F482FC1E-4897-4E26-8739-D60AFC7904F3}"/>
    <cellStyle name="Hypertextový odkaz" xfId="1" builtinId="8"/>
    <cellStyle name="Hypertextový odkaz 2" xfId="4" xr:uid="{F5053F54-24B7-4468-A0F3-D53CECD15868}"/>
    <cellStyle name="Normální" xfId="0" builtinId="0" customBuiltin="1"/>
    <cellStyle name="Normální 2" xfId="2" xr:uid="{B2083C10-FBA8-45DB-947E-EC046087DCB6}"/>
    <cellStyle name="normální 2 2" xfId="11" xr:uid="{9A0A8BF3-8FE5-4F01-B53F-C55832E45E3E}"/>
    <cellStyle name="Normální 3" xfId="3" xr:uid="{63923492-4385-47E1-8BB4-93D63DC2AB94}"/>
    <cellStyle name="Normální 4" xfId="7" xr:uid="{9B5389D6-8EBA-4453-9100-37169A932D71}"/>
    <cellStyle name="Normální 5" xfId="8" xr:uid="{ABDB6D11-622D-4205-A907-17C25ACDADE7}"/>
    <cellStyle name="Normální 6" xfId="10" xr:uid="{16175A0E-CDC7-435C-994C-B4DFFAD993E8}"/>
    <cellStyle name="normální_List1" xfId="5" xr:uid="{E43114EC-CE72-4C16-85D7-D432681308E3}"/>
    <cellStyle name="normální_SSaZ - VZOR " xfId="9" xr:uid="{D1C5466C-2C74-4979-9C3E-E989664ADF95}"/>
  </cellStyles>
  <dxfs count="0"/>
  <tableStyles count="0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96D90628-469D-485E-8F03-1F9E950535E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3A18495-D2D5-411A-9185-71FDA6F0069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59</xdr:row>
      <xdr:rowOff>0</xdr:rowOff>
    </xdr:from>
    <xdr:to>
      <xdr:col>1</xdr:col>
      <xdr:colOff>495300</xdr:colOff>
      <xdr:row>59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5014CA7-9F6F-4ACD-B496-9D221314401F}"/>
            </a:ext>
          </a:extLst>
        </xdr:cNvPr>
        <xdr:cNvSpPr>
          <a:spLocks noChangeShapeType="1"/>
        </xdr:cNvSpPr>
      </xdr:nvSpPr>
      <xdr:spPr bwMode="auto">
        <a:xfrm>
          <a:off x="1162050" y="14649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62</xdr:row>
      <xdr:rowOff>0</xdr:rowOff>
    </xdr:from>
    <xdr:to>
      <xdr:col>1</xdr:col>
      <xdr:colOff>495300</xdr:colOff>
      <xdr:row>62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5CA40F51-297D-4686-AD9D-882F9A6D3E08}"/>
            </a:ext>
          </a:extLst>
        </xdr:cNvPr>
        <xdr:cNvSpPr>
          <a:spLocks noChangeShapeType="1"/>
        </xdr:cNvSpPr>
      </xdr:nvSpPr>
      <xdr:spPr bwMode="auto">
        <a:xfrm>
          <a:off x="1162050" y="15297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62</xdr:row>
      <xdr:rowOff>0</xdr:rowOff>
    </xdr:from>
    <xdr:to>
      <xdr:col>1</xdr:col>
      <xdr:colOff>495300</xdr:colOff>
      <xdr:row>62</xdr:row>
      <xdr:rowOff>0</xdr:rowOff>
    </xdr:to>
    <xdr:sp macro="" textlink="">
      <xdr:nvSpPr>
        <xdr:cNvPr id="4" name="Line 20">
          <a:extLst>
            <a:ext uri="{FF2B5EF4-FFF2-40B4-BE49-F238E27FC236}">
              <a16:creationId xmlns:a16="http://schemas.microsoft.com/office/drawing/2014/main" id="{CEBA3D57-88BC-4FFA-9F3A-C94E0F5F8FF0}"/>
            </a:ext>
          </a:extLst>
        </xdr:cNvPr>
        <xdr:cNvSpPr>
          <a:spLocks noChangeShapeType="1"/>
        </xdr:cNvSpPr>
      </xdr:nvSpPr>
      <xdr:spPr bwMode="auto">
        <a:xfrm>
          <a:off x="1162050" y="15297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10</xdr:row>
      <xdr:rowOff>0</xdr:rowOff>
    </xdr:from>
    <xdr:to>
      <xdr:col>1</xdr:col>
      <xdr:colOff>495300</xdr:colOff>
      <xdr:row>10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D23C193-2123-4F36-B330-4D116FDA63C9}"/>
            </a:ext>
          </a:extLst>
        </xdr:cNvPr>
        <xdr:cNvSpPr>
          <a:spLocks noChangeShapeType="1"/>
        </xdr:cNvSpPr>
      </xdr:nvSpPr>
      <xdr:spPr bwMode="auto">
        <a:xfrm>
          <a:off x="1162050" y="3676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</xdr:row>
      <xdr:rowOff>0</xdr:rowOff>
    </xdr:from>
    <xdr:to>
      <xdr:col>1</xdr:col>
      <xdr:colOff>495300</xdr:colOff>
      <xdr:row>10</xdr:row>
      <xdr:rowOff>0</xdr:rowOff>
    </xdr:to>
    <xdr:sp macro="" textlink="">
      <xdr:nvSpPr>
        <xdr:cNvPr id="3" name="Line 20">
          <a:extLst>
            <a:ext uri="{FF2B5EF4-FFF2-40B4-BE49-F238E27FC236}">
              <a16:creationId xmlns:a16="http://schemas.microsoft.com/office/drawing/2014/main" id="{6C0347FE-066C-448E-8035-67F651EF192A}"/>
            </a:ext>
          </a:extLst>
        </xdr:cNvPr>
        <xdr:cNvSpPr>
          <a:spLocks noChangeShapeType="1"/>
        </xdr:cNvSpPr>
      </xdr:nvSpPr>
      <xdr:spPr bwMode="auto">
        <a:xfrm>
          <a:off x="1162050" y="3676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&#225;ce\Proxion\Vocelova%20HK\v2\Zdroj\Celkovy%20soupis%20praci%20UZNATELNE%20NAKLADY%20v.11_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&#225;ce\Proxion\Vocelova%20HK\v2\Zdroj\Celkovy%20soupis%20praci%20NEUZNATELNE%20NAKLADY%20v.11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SO 01.01. - Stavební část"/>
      <sheetName val="SO 01.02. - Elektroinstalace"/>
      <sheetName val="SO 01.05. - Gastro techno..."/>
      <sheetName val="SO 01.06. - Strojní chlazení"/>
    </sheetNames>
    <sheetDataSet>
      <sheetData sheetId="0">
        <row r="6">
          <cell r="K6" t="str">
            <v xml:space="preserve"> Snizeni energeticke narocnosti skolni kuchyne SOS a SOU Vocelova - UZNATELNE NAKLADY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SO 01.01. - Stavební část"/>
      <sheetName val="SO 01.02. - Elektroinstalace"/>
      <sheetName val="SO 01.03. - Vzduchotechnika"/>
      <sheetName val="SO 01.04. - Vzduchotechni..."/>
      <sheetName val="SO 01.05. - Gastro techno..."/>
    </sheetNames>
    <sheetDataSet>
      <sheetData sheetId="0"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opLeftCell="A37" workbookViewId="0">
      <selection activeCell="J59" sqref="J59:AF5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ht="36.9" customHeight="1">
      <c r="AR2" s="656" t="s">
        <v>6</v>
      </c>
      <c r="AS2" s="657"/>
      <c r="AT2" s="657"/>
      <c r="AU2" s="657"/>
      <c r="AV2" s="657"/>
      <c r="AW2" s="657"/>
      <c r="AX2" s="657"/>
      <c r="AY2" s="657"/>
      <c r="AZ2" s="657"/>
      <c r="BA2" s="657"/>
      <c r="BB2" s="657"/>
      <c r="BC2" s="657"/>
      <c r="BD2" s="657"/>
      <c r="BE2" s="657"/>
      <c r="BS2" s="9" t="s">
        <v>7</v>
      </c>
      <c r="BT2" s="9" t="s">
        <v>8</v>
      </c>
    </row>
    <row r="3" spans="1:74" ht="6.9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7</v>
      </c>
      <c r="BT3" s="9" t="s">
        <v>9</v>
      </c>
    </row>
    <row r="4" spans="1:74" ht="24.9" customHeight="1">
      <c r="B4" s="12"/>
      <c r="D4" s="13" t="s">
        <v>10</v>
      </c>
      <c r="AR4" s="12"/>
      <c r="AS4" s="14" t="s">
        <v>11</v>
      </c>
      <c r="BE4" s="15" t="s">
        <v>12</v>
      </c>
      <c r="BS4" s="9" t="s">
        <v>13</v>
      </c>
    </row>
    <row r="5" spans="1:74" ht="12" customHeight="1">
      <c r="B5" s="12"/>
      <c r="D5" s="16" t="s">
        <v>14</v>
      </c>
      <c r="K5" s="665" t="s">
        <v>15</v>
      </c>
      <c r="L5" s="657"/>
      <c r="M5" s="657"/>
      <c r="N5" s="657"/>
      <c r="O5" s="657"/>
      <c r="P5" s="657"/>
      <c r="Q5" s="657"/>
      <c r="R5" s="657"/>
      <c r="S5" s="657"/>
      <c r="T5" s="657"/>
      <c r="U5" s="657"/>
      <c r="V5" s="657"/>
      <c r="W5" s="657"/>
      <c r="X5" s="657"/>
      <c r="Y5" s="657"/>
      <c r="Z5" s="657"/>
      <c r="AA5" s="657"/>
      <c r="AB5" s="657"/>
      <c r="AC5" s="657"/>
      <c r="AD5" s="657"/>
      <c r="AE5" s="657"/>
      <c r="AF5" s="657"/>
      <c r="AG5" s="657"/>
      <c r="AH5" s="657"/>
      <c r="AI5" s="657"/>
      <c r="AJ5" s="657"/>
      <c r="AK5" s="657"/>
      <c r="AL5" s="657"/>
      <c r="AM5" s="657"/>
      <c r="AN5" s="657"/>
      <c r="AO5" s="657"/>
      <c r="AR5" s="12"/>
      <c r="BE5" s="662" t="s">
        <v>16</v>
      </c>
      <c r="BS5" s="9" t="s">
        <v>7</v>
      </c>
    </row>
    <row r="6" spans="1:74" ht="36.9" customHeight="1">
      <c r="B6" s="12"/>
      <c r="D6" s="18" t="s">
        <v>17</v>
      </c>
      <c r="K6" s="666" t="s">
        <v>18</v>
      </c>
      <c r="L6" s="657"/>
      <c r="M6" s="657"/>
      <c r="N6" s="657"/>
      <c r="O6" s="657"/>
      <c r="P6" s="657"/>
      <c r="Q6" s="657"/>
      <c r="R6" s="657"/>
      <c r="S6" s="657"/>
      <c r="T6" s="657"/>
      <c r="U6" s="657"/>
      <c r="V6" s="657"/>
      <c r="W6" s="657"/>
      <c r="X6" s="657"/>
      <c r="Y6" s="657"/>
      <c r="Z6" s="657"/>
      <c r="AA6" s="657"/>
      <c r="AB6" s="657"/>
      <c r="AC6" s="657"/>
      <c r="AD6" s="657"/>
      <c r="AE6" s="657"/>
      <c r="AF6" s="657"/>
      <c r="AG6" s="657"/>
      <c r="AH6" s="657"/>
      <c r="AI6" s="657"/>
      <c r="AJ6" s="657"/>
      <c r="AK6" s="657"/>
      <c r="AL6" s="657"/>
      <c r="AM6" s="657"/>
      <c r="AN6" s="657"/>
      <c r="AO6" s="657"/>
      <c r="AR6" s="12"/>
      <c r="BE6" s="663"/>
      <c r="BS6" s="9" t="s">
        <v>7</v>
      </c>
    </row>
    <row r="7" spans="1:74" ht="12" customHeight="1">
      <c r="B7" s="12"/>
      <c r="D7" s="19" t="s">
        <v>19</v>
      </c>
      <c r="K7" s="17" t="s">
        <v>3</v>
      </c>
      <c r="AK7" s="19" t="s">
        <v>20</v>
      </c>
      <c r="AN7" s="17" t="s">
        <v>3</v>
      </c>
      <c r="AR7" s="12"/>
      <c r="BE7" s="663"/>
      <c r="BS7" s="9" t="s">
        <v>7</v>
      </c>
    </row>
    <row r="8" spans="1:74" ht="12" customHeight="1">
      <c r="B8" s="12"/>
      <c r="D8" s="19" t="s">
        <v>21</v>
      </c>
      <c r="K8" s="17" t="s">
        <v>22</v>
      </c>
      <c r="AK8" s="19" t="s">
        <v>23</v>
      </c>
      <c r="AN8" s="20" t="s">
        <v>24</v>
      </c>
      <c r="AR8" s="12"/>
      <c r="BE8" s="663"/>
      <c r="BS8" s="9" t="s">
        <v>7</v>
      </c>
    </row>
    <row r="9" spans="1:74" ht="14.4" customHeight="1">
      <c r="B9" s="12"/>
      <c r="AR9" s="12"/>
      <c r="BE9" s="663"/>
      <c r="BS9" s="9" t="s">
        <v>7</v>
      </c>
    </row>
    <row r="10" spans="1:74" ht="12" customHeight="1">
      <c r="B10" s="12"/>
      <c r="D10" s="19" t="s">
        <v>25</v>
      </c>
      <c r="AK10" s="19" t="s">
        <v>26</v>
      </c>
      <c r="AN10" s="17" t="s">
        <v>3</v>
      </c>
      <c r="AR10" s="12"/>
      <c r="BE10" s="663"/>
      <c r="BS10" s="9" t="s">
        <v>7</v>
      </c>
    </row>
    <row r="11" spans="1:74" ht="18.45" customHeight="1">
      <c r="B11" s="12"/>
      <c r="E11" s="17" t="s">
        <v>22</v>
      </c>
      <c r="AK11" s="19" t="s">
        <v>27</v>
      </c>
      <c r="AN11" s="17" t="s">
        <v>3</v>
      </c>
      <c r="AR11" s="12"/>
      <c r="BE11" s="663"/>
      <c r="BS11" s="9" t="s">
        <v>7</v>
      </c>
    </row>
    <row r="12" spans="1:74" ht="6.9" customHeight="1">
      <c r="B12" s="12"/>
      <c r="AR12" s="12"/>
      <c r="BE12" s="663"/>
      <c r="BS12" s="9" t="s">
        <v>7</v>
      </c>
    </row>
    <row r="13" spans="1:74" ht="12" customHeight="1">
      <c r="B13" s="12"/>
      <c r="D13" s="19" t="s">
        <v>28</v>
      </c>
      <c r="AK13" s="19" t="s">
        <v>26</v>
      </c>
      <c r="AN13" s="21" t="s">
        <v>29</v>
      </c>
      <c r="AR13" s="12"/>
      <c r="BE13" s="663"/>
      <c r="BS13" s="9" t="s">
        <v>7</v>
      </c>
    </row>
    <row r="14" spans="1:74" ht="13.2">
      <c r="B14" s="12"/>
      <c r="E14" s="667" t="s">
        <v>29</v>
      </c>
      <c r="F14" s="668"/>
      <c r="G14" s="668"/>
      <c r="H14" s="668"/>
      <c r="I14" s="668"/>
      <c r="J14" s="668"/>
      <c r="K14" s="668"/>
      <c r="L14" s="668"/>
      <c r="M14" s="668"/>
      <c r="N14" s="668"/>
      <c r="O14" s="668"/>
      <c r="P14" s="668"/>
      <c r="Q14" s="668"/>
      <c r="R14" s="668"/>
      <c r="S14" s="668"/>
      <c r="T14" s="668"/>
      <c r="U14" s="668"/>
      <c r="V14" s="668"/>
      <c r="W14" s="668"/>
      <c r="X14" s="668"/>
      <c r="Y14" s="668"/>
      <c r="Z14" s="668"/>
      <c r="AA14" s="668"/>
      <c r="AB14" s="668"/>
      <c r="AC14" s="668"/>
      <c r="AD14" s="668"/>
      <c r="AE14" s="668"/>
      <c r="AF14" s="668"/>
      <c r="AG14" s="668"/>
      <c r="AH14" s="668"/>
      <c r="AI14" s="668"/>
      <c r="AJ14" s="668"/>
      <c r="AK14" s="19" t="s">
        <v>27</v>
      </c>
      <c r="AN14" s="21" t="s">
        <v>29</v>
      </c>
      <c r="AR14" s="12"/>
      <c r="BE14" s="663"/>
      <c r="BS14" s="9" t="s">
        <v>7</v>
      </c>
    </row>
    <row r="15" spans="1:74" ht="6.9" customHeight="1">
      <c r="B15" s="12"/>
      <c r="AR15" s="12"/>
      <c r="BE15" s="663"/>
      <c r="BS15" s="9" t="s">
        <v>4</v>
      </c>
    </row>
    <row r="16" spans="1:74" ht="12" customHeight="1">
      <c r="B16" s="12"/>
      <c r="D16" s="19" t="s">
        <v>30</v>
      </c>
      <c r="AK16" s="19" t="s">
        <v>26</v>
      </c>
      <c r="AN16" s="17" t="s">
        <v>3</v>
      </c>
      <c r="AR16" s="12"/>
      <c r="BE16" s="663"/>
      <c r="BS16" s="9" t="s">
        <v>4</v>
      </c>
    </row>
    <row r="17" spans="2:71" ht="18.45" customHeight="1">
      <c r="B17" s="12"/>
      <c r="E17" s="17" t="s">
        <v>31</v>
      </c>
      <c r="AK17" s="19" t="s">
        <v>27</v>
      </c>
      <c r="AN17" s="17" t="s">
        <v>3</v>
      </c>
      <c r="AR17" s="12"/>
      <c r="BE17" s="663"/>
      <c r="BS17" s="9" t="s">
        <v>32</v>
      </c>
    </row>
    <row r="18" spans="2:71" ht="6.9" customHeight="1">
      <c r="B18" s="12"/>
      <c r="AR18" s="12"/>
      <c r="BE18" s="663"/>
      <c r="BS18" s="9" t="s">
        <v>7</v>
      </c>
    </row>
    <row r="19" spans="2:71" ht="12" customHeight="1">
      <c r="B19" s="12"/>
      <c r="D19" s="19" t="s">
        <v>33</v>
      </c>
      <c r="AK19" s="19" t="s">
        <v>26</v>
      </c>
      <c r="AN19" s="17" t="s">
        <v>3</v>
      </c>
      <c r="AR19" s="12"/>
      <c r="BE19" s="663"/>
      <c r="BS19" s="9" t="s">
        <v>7</v>
      </c>
    </row>
    <row r="20" spans="2:71" ht="18.45" customHeight="1">
      <c r="B20" s="12"/>
      <c r="E20" s="17" t="s">
        <v>34</v>
      </c>
      <c r="AK20" s="19" t="s">
        <v>27</v>
      </c>
      <c r="AN20" s="17" t="s">
        <v>3</v>
      </c>
      <c r="AR20" s="12"/>
      <c r="BE20" s="663"/>
      <c r="BS20" s="9" t="s">
        <v>4</v>
      </c>
    </row>
    <row r="21" spans="2:71" ht="6.9" customHeight="1">
      <c r="B21" s="12"/>
      <c r="AR21" s="12"/>
      <c r="BE21" s="663"/>
    </row>
    <row r="22" spans="2:71" ht="12" customHeight="1">
      <c r="B22" s="12"/>
      <c r="D22" s="19" t="s">
        <v>35</v>
      </c>
      <c r="AR22" s="12"/>
      <c r="BE22" s="663"/>
    </row>
    <row r="23" spans="2:71" ht="47.25" customHeight="1">
      <c r="B23" s="12"/>
      <c r="E23" s="669" t="s">
        <v>36</v>
      </c>
      <c r="F23" s="669"/>
      <c r="G23" s="669"/>
      <c r="H23" s="669"/>
      <c r="I23" s="669"/>
      <c r="J23" s="669"/>
      <c r="K23" s="669"/>
      <c r="L23" s="669"/>
      <c r="M23" s="669"/>
      <c r="N23" s="669"/>
      <c r="O23" s="669"/>
      <c r="P23" s="669"/>
      <c r="Q23" s="669"/>
      <c r="R23" s="669"/>
      <c r="S23" s="669"/>
      <c r="T23" s="669"/>
      <c r="U23" s="669"/>
      <c r="V23" s="669"/>
      <c r="W23" s="669"/>
      <c r="X23" s="669"/>
      <c r="Y23" s="669"/>
      <c r="Z23" s="669"/>
      <c r="AA23" s="669"/>
      <c r="AB23" s="669"/>
      <c r="AC23" s="669"/>
      <c r="AD23" s="669"/>
      <c r="AE23" s="669"/>
      <c r="AF23" s="669"/>
      <c r="AG23" s="669"/>
      <c r="AH23" s="669"/>
      <c r="AI23" s="669"/>
      <c r="AJ23" s="669"/>
      <c r="AK23" s="669"/>
      <c r="AL23" s="669"/>
      <c r="AM23" s="669"/>
      <c r="AN23" s="669"/>
      <c r="AR23" s="12"/>
      <c r="BE23" s="663"/>
    </row>
    <row r="24" spans="2:71" ht="6.9" customHeight="1">
      <c r="B24" s="12"/>
      <c r="AR24" s="12"/>
      <c r="BE24" s="663"/>
    </row>
    <row r="25" spans="2:71" ht="6.9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663"/>
    </row>
    <row r="26" spans="2:71" s="1" customFormat="1" ht="25.95" customHeight="1">
      <c r="B26" s="23"/>
      <c r="D26" s="24" t="s">
        <v>37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653">
        <f>ROUND(AG54,2)</f>
        <v>0</v>
      </c>
      <c r="AL26" s="654"/>
      <c r="AM26" s="654"/>
      <c r="AN26" s="654"/>
      <c r="AO26" s="654"/>
      <c r="AR26" s="23"/>
      <c r="BE26" s="663"/>
    </row>
    <row r="27" spans="2:71" s="1" customFormat="1" ht="6.9" customHeight="1">
      <c r="B27" s="23"/>
      <c r="AR27" s="23"/>
      <c r="BE27" s="663"/>
    </row>
    <row r="28" spans="2:71" s="1" customFormat="1" ht="13.2">
      <c r="B28" s="23"/>
      <c r="L28" s="655" t="s">
        <v>38</v>
      </c>
      <c r="M28" s="655"/>
      <c r="N28" s="655"/>
      <c r="O28" s="655"/>
      <c r="P28" s="655"/>
      <c r="W28" s="655" t="s">
        <v>39</v>
      </c>
      <c r="X28" s="655"/>
      <c r="Y28" s="655"/>
      <c r="Z28" s="655"/>
      <c r="AA28" s="655"/>
      <c r="AB28" s="655"/>
      <c r="AC28" s="655"/>
      <c r="AD28" s="655"/>
      <c r="AE28" s="655"/>
      <c r="AK28" s="655" t="s">
        <v>40</v>
      </c>
      <c r="AL28" s="655"/>
      <c r="AM28" s="655"/>
      <c r="AN28" s="655"/>
      <c r="AO28" s="655"/>
      <c r="AR28" s="23"/>
      <c r="BE28" s="663"/>
    </row>
    <row r="29" spans="2:71" s="2" customFormat="1" ht="14.4" customHeight="1">
      <c r="B29" s="26"/>
      <c r="D29" s="19" t="s">
        <v>41</v>
      </c>
      <c r="F29" s="19" t="s">
        <v>42</v>
      </c>
      <c r="L29" s="649">
        <v>0.21</v>
      </c>
      <c r="M29" s="648"/>
      <c r="N29" s="648"/>
      <c r="O29" s="648"/>
      <c r="P29" s="648"/>
      <c r="W29" s="647">
        <f>ROUND(AZ54, 2)</f>
        <v>0</v>
      </c>
      <c r="X29" s="648"/>
      <c r="Y29" s="648"/>
      <c r="Z29" s="648"/>
      <c r="AA29" s="648"/>
      <c r="AB29" s="648"/>
      <c r="AC29" s="648"/>
      <c r="AD29" s="648"/>
      <c r="AE29" s="648"/>
      <c r="AK29" s="647">
        <f>ROUND(AV54, 2)</f>
        <v>0</v>
      </c>
      <c r="AL29" s="648"/>
      <c r="AM29" s="648"/>
      <c r="AN29" s="648"/>
      <c r="AO29" s="648"/>
      <c r="AR29" s="26"/>
      <c r="BE29" s="664"/>
    </row>
    <row r="30" spans="2:71" s="2" customFormat="1" ht="14.4" customHeight="1">
      <c r="B30" s="26"/>
      <c r="F30" s="19" t="s">
        <v>43</v>
      </c>
      <c r="L30" s="649">
        <v>0.12</v>
      </c>
      <c r="M30" s="648"/>
      <c r="N30" s="648"/>
      <c r="O30" s="648"/>
      <c r="P30" s="648"/>
      <c r="W30" s="647">
        <f>ROUND(BA54, 2)</f>
        <v>0</v>
      </c>
      <c r="X30" s="648"/>
      <c r="Y30" s="648"/>
      <c r="Z30" s="648"/>
      <c r="AA30" s="648"/>
      <c r="AB30" s="648"/>
      <c r="AC30" s="648"/>
      <c r="AD30" s="648"/>
      <c r="AE30" s="648"/>
      <c r="AK30" s="647">
        <f>ROUND(AW54, 2)</f>
        <v>0</v>
      </c>
      <c r="AL30" s="648"/>
      <c r="AM30" s="648"/>
      <c r="AN30" s="648"/>
      <c r="AO30" s="648"/>
      <c r="AR30" s="26"/>
      <c r="BE30" s="664"/>
    </row>
    <row r="31" spans="2:71" s="2" customFormat="1" ht="14.4" hidden="1" customHeight="1">
      <c r="B31" s="26"/>
      <c r="F31" s="19" t="s">
        <v>44</v>
      </c>
      <c r="L31" s="649">
        <v>0.21</v>
      </c>
      <c r="M31" s="648"/>
      <c r="N31" s="648"/>
      <c r="O31" s="648"/>
      <c r="P31" s="648"/>
      <c r="W31" s="647">
        <f>ROUND(BB54, 2)</f>
        <v>0</v>
      </c>
      <c r="X31" s="648"/>
      <c r="Y31" s="648"/>
      <c r="Z31" s="648"/>
      <c r="AA31" s="648"/>
      <c r="AB31" s="648"/>
      <c r="AC31" s="648"/>
      <c r="AD31" s="648"/>
      <c r="AE31" s="648"/>
      <c r="AK31" s="647">
        <v>0</v>
      </c>
      <c r="AL31" s="648"/>
      <c r="AM31" s="648"/>
      <c r="AN31" s="648"/>
      <c r="AO31" s="648"/>
      <c r="AR31" s="26"/>
      <c r="BE31" s="664"/>
    </row>
    <row r="32" spans="2:71" s="2" customFormat="1" ht="14.4" hidden="1" customHeight="1">
      <c r="B32" s="26"/>
      <c r="F32" s="19" t="s">
        <v>45</v>
      </c>
      <c r="L32" s="649">
        <v>0.12</v>
      </c>
      <c r="M32" s="648"/>
      <c r="N32" s="648"/>
      <c r="O32" s="648"/>
      <c r="P32" s="648"/>
      <c r="W32" s="647">
        <f>ROUND(BC54, 2)</f>
        <v>0</v>
      </c>
      <c r="X32" s="648"/>
      <c r="Y32" s="648"/>
      <c r="Z32" s="648"/>
      <c r="AA32" s="648"/>
      <c r="AB32" s="648"/>
      <c r="AC32" s="648"/>
      <c r="AD32" s="648"/>
      <c r="AE32" s="648"/>
      <c r="AK32" s="647">
        <v>0</v>
      </c>
      <c r="AL32" s="648"/>
      <c r="AM32" s="648"/>
      <c r="AN32" s="648"/>
      <c r="AO32" s="648"/>
      <c r="AR32" s="26"/>
      <c r="BE32" s="664"/>
    </row>
    <row r="33" spans="2:44" s="2" customFormat="1" ht="14.4" hidden="1" customHeight="1">
      <c r="B33" s="26"/>
      <c r="F33" s="19" t="s">
        <v>46</v>
      </c>
      <c r="L33" s="649">
        <v>0</v>
      </c>
      <c r="M33" s="648"/>
      <c r="N33" s="648"/>
      <c r="O33" s="648"/>
      <c r="P33" s="648"/>
      <c r="W33" s="647">
        <f>ROUND(BD54, 2)</f>
        <v>0</v>
      </c>
      <c r="X33" s="648"/>
      <c r="Y33" s="648"/>
      <c r="Z33" s="648"/>
      <c r="AA33" s="648"/>
      <c r="AB33" s="648"/>
      <c r="AC33" s="648"/>
      <c r="AD33" s="648"/>
      <c r="AE33" s="648"/>
      <c r="AK33" s="647">
        <v>0</v>
      </c>
      <c r="AL33" s="648"/>
      <c r="AM33" s="648"/>
      <c r="AN33" s="648"/>
      <c r="AO33" s="648"/>
      <c r="AR33" s="26"/>
    </row>
    <row r="34" spans="2:44" s="1" customFormat="1" ht="6.9" customHeight="1">
      <c r="B34" s="23"/>
      <c r="AR34" s="23"/>
    </row>
    <row r="35" spans="2:44" s="1" customFormat="1" ht="25.95" customHeight="1">
      <c r="B35" s="23"/>
      <c r="C35" s="27"/>
      <c r="D35" s="28" t="s">
        <v>47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48</v>
      </c>
      <c r="U35" s="29"/>
      <c r="V35" s="29"/>
      <c r="W35" s="29"/>
      <c r="X35" s="661" t="s">
        <v>49</v>
      </c>
      <c r="Y35" s="659"/>
      <c r="Z35" s="659"/>
      <c r="AA35" s="659"/>
      <c r="AB35" s="659"/>
      <c r="AC35" s="29"/>
      <c r="AD35" s="29"/>
      <c r="AE35" s="29"/>
      <c r="AF35" s="29"/>
      <c r="AG35" s="29"/>
      <c r="AH35" s="29"/>
      <c r="AI35" s="29"/>
      <c r="AJ35" s="29"/>
      <c r="AK35" s="658">
        <f>SUM(AK26:AK33)</f>
        <v>0</v>
      </c>
      <c r="AL35" s="659"/>
      <c r="AM35" s="659"/>
      <c r="AN35" s="659"/>
      <c r="AO35" s="660"/>
      <c r="AP35" s="27"/>
      <c r="AQ35" s="27"/>
      <c r="AR35" s="23"/>
    </row>
    <row r="36" spans="2:44" s="1" customFormat="1" ht="6.9" customHeight="1">
      <c r="B36" s="23"/>
      <c r="AR36" s="23"/>
    </row>
    <row r="37" spans="2:44" s="1" customFormat="1" ht="6.9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23"/>
    </row>
    <row r="41" spans="2:44" s="1" customFormat="1" ht="6.9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23"/>
    </row>
    <row r="42" spans="2:44" s="1" customFormat="1" ht="24.9" customHeight="1">
      <c r="B42" s="23"/>
      <c r="C42" s="13" t="s">
        <v>50</v>
      </c>
      <c r="AR42" s="23"/>
    </row>
    <row r="43" spans="2:44" s="1" customFormat="1" ht="6.9" customHeight="1">
      <c r="B43" s="23"/>
      <c r="AR43" s="23"/>
    </row>
    <row r="44" spans="2:44" s="3" customFormat="1" ht="12" customHeight="1">
      <c r="B44" s="35"/>
      <c r="C44" s="19" t="s">
        <v>14</v>
      </c>
      <c r="L44" s="3" t="str">
        <f>K5</f>
        <v>231201-S</v>
      </c>
      <c r="AR44" s="35"/>
    </row>
    <row r="45" spans="2:44" s="4" customFormat="1" ht="36.9" customHeight="1">
      <c r="B45" s="36"/>
      <c r="C45" s="37" t="s">
        <v>17</v>
      </c>
      <c r="L45" s="650" t="str">
        <f>K6</f>
        <v>Snizeni energeticke narocnosti skolni kuchyne SOS a SOU Vocelova</v>
      </c>
      <c r="M45" s="651"/>
      <c r="N45" s="651"/>
      <c r="O45" s="651"/>
      <c r="P45" s="651"/>
      <c r="Q45" s="651"/>
      <c r="R45" s="651"/>
      <c r="S45" s="651"/>
      <c r="T45" s="651"/>
      <c r="U45" s="651"/>
      <c r="V45" s="651"/>
      <c r="W45" s="651"/>
      <c r="X45" s="651"/>
      <c r="Y45" s="651"/>
      <c r="Z45" s="651"/>
      <c r="AA45" s="651"/>
      <c r="AB45" s="651"/>
      <c r="AC45" s="651"/>
      <c r="AD45" s="651"/>
      <c r="AE45" s="651"/>
      <c r="AF45" s="651"/>
      <c r="AG45" s="651"/>
      <c r="AH45" s="651"/>
      <c r="AI45" s="651"/>
      <c r="AJ45" s="651"/>
      <c r="AK45" s="651"/>
      <c r="AL45" s="651"/>
      <c r="AM45" s="651"/>
      <c r="AN45" s="651"/>
      <c r="AO45" s="651"/>
      <c r="AR45" s="36"/>
    </row>
    <row r="46" spans="2:44" s="1" customFormat="1" ht="6.9" customHeight="1">
      <c r="B46" s="23"/>
      <c r="AR46" s="23"/>
    </row>
    <row r="47" spans="2:44" s="1" customFormat="1" ht="12" customHeight="1">
      <c r="B47" s="23"/>
      <c r="C47" s="19" t="s">
        <v>21</v>
      </c>
      <c r="L47" s="38" t="str">
        <f>IF(K8="","",K8)</f>
        <v xml:space="preserve">Střední odborná škola a Střední odborné učiliště, </v>
      </c>
      <c r="AI47" s="19" t="s">
        <v>23</v>
      </c>
      <c r="AM47" s="652" t="str">
        <f>IF(AN8= "","",AN8)</f>
        <v>7. 11. 2025</v>
      </c>
      <c r="AN47" s="652"/>
      <c r="AR47" s="23"/>
    </row>
    <row r="48" spans="2:44" s="1" customFormat="1" ht="6.9" customHeight="1">
      <c r="B48" s="23"/>
      <c r="AR48" s="23"/>
    </row>
    <row r="49" spans="1:91" s="1" customFormat="1" ht="15.15" customHeight="1">
      <c r="B49" s="23"/>
      <c r="C49" s="19" t="s">
        <v>25</v>
      </c>
      <c r="L49" s="3" t="str">
        <f>IF(E11= "","",E11)</f>
        <v xml:space="preserve">Střední odborná škola a Střední odborné učiliště, </v>
      </c>
      <c r="AI49" s="19" t="s">
        <v>30</v>
      </c>
      <c r="AM49" s="636" t="str">
        <f>IF(E17="","",E17)</f>
        <v>Proxion s.r.o.</v>
      </c>
      <c r="AN49" s="637"/>
      <c r="AO49" s="637"/>
      <c r="AP49" s="637"/>
      <c r="AR49" s="23"/>
      <c r="AS49" s="632" t="s">
        <v>51</v>
      </c>
      <c r="AT49" s="633"/>
      <c r="AU49" s="39"/>
      <c r="AV49" s="39"/>
      <c r="AW49" s="39"/>
      <c r="AX49" s="39"/>
      <c r="AY49" s="39"/>
      <c r="AZ49" s="39"/>
      <c r="BA49" s="39"/>
      <c r="BB49" s="39"/>
      <c r="BC49" s="39"/>
      <c r="BD49" s="40"/>
    </row>
    <row r="50" spans="1:91" s="1" customFormat="1" ht="15.15" customHeight="1">
      <c r="B50" s="23"/>
      <c r="C50" s="19" t="s">
        <v>28</v>
      </c>
      <c r="L50" s="3" t="str">
        <f>IF(E14= "Vyplň údaj","",E14)</f>
        <v/>
      </c>
      <c r="AI50" s="19" t="s">
        <v>33</v>
      </c>
      <c r="AM50" s="636" t="str">
        <f>IF(E20="","",E20)</f>
        <v xml:space="preserve"> </v>
      </c>
      <c r="AN50" s="637"/>
      <c r="AO50" s="637"/>
      <c r="AP50" s="637"/>
      <c r="AR50" s="23"/>
      <c r="AS50" s="634"/>
      <c r="AT50" s="635"/>
      <c r="BD50" s="41"/>
    </row>
    <row r="51" spans="1:91" s="1" customFormat="1" ht="10.95" customHeight="1">
      <c r="B51" s="23"/>
      <c r="AR51" s="23"/>
      <c r="AS51" s="634"/>
      <c r="AT51" s="635"/>
      <c r="BD51" s="41"/>
    </row>
    <row r="52" spans="1:91" s="1" customFormat="1" ht="29.25" customHeight="1">
      <c r="B52" s="23"/>
      <c r="C52" s="638" t="s">
        <v>52</v>
      </c>
      <c r="D52" s="639"/>
      <c r="E52" s="639"/>
      <c r="F52" s="639"/>
      <c r="G52" s="639"/>
      <c r="H52" s="42"/>
      <c r="I52" s="641" t="s">
        <v>53</v>
      </c>
      <c r="J52" s="639"/>
      <c r="K52" s="639"/>
      <c r="L52" s="639"/>
      <c r="M52" s="639"/>
      <c r="N52" s="639"/>
      <c r="O52" s="639"/>
      <c r="P52" s="639"/>
      <c r="Q52" s="639"/>
      <c r="R52" s="639"/>
      <c r="S52" s="639"/>
      <c r="T52" s="639"/>
      <c r="U52" s="639"/>
      <c r="V52" s="639"/>
      <c r="W52" s="639"/>
      <c r="X52" s="639"/>
      <c r="Y52" s="639"/>
      <c r="Z52" s="639"/>
      <c r="AA52" s="639"/>
      <c r="AB52" s="639"/>
      <c r="AC52" s="639"/>
      <c r="AD52" s="639"/>
      <c r="AE52" s="639"/>
      <c r="AF52" s="639"/>
      <c r="AG52" s="640" t="s">
        <v>54</v>
      </c>
      <c r="AH52" s="639"/>
      <c r="AI52" s="639"/>
      <c r="AJ52" s="639"/>
      <c r="AK52" s="639"/>
      <c r="AL52" s="639"/>
      <c r="AM52" s="639"/>
      <c r="AN52" s="641" t="s">
        <v>55</v>
      </c>
      <c r="AO52" s="639"/>
      <c r="AP52" s="639"/>
      <c r="AQ52" s="43" t="s">
        <v>56</v>
      </c>
      <c r="AR52" s="23"/>
      <c r="AS52" s="44" t="s">
        <v>57</v>
      </c>
      <c r="AT52" s="45" t="s">
        <v>58</v>
      </c>
      <c r="AU52" s="45" t="s">
        <v>59</v>
      </c>
      <c r="AV52" s="45" t="s">
        <v>60</v>
      </c>
      <c r="AW52" s="45" t="s">
        <v>61</v>
      </c>
      <c r="AX52" s="45" t="s">
        <v>62</v>
      </c>
      <c r="AY52" s="45" t="s">
        <v>63</v>
      </c>
      <c r="AZ52" s="45" t="s">
        <v>64</v>
      </c>
      <c r="BA52" s="45" t="s">
        <v>65</v>
      </c>
      <c r="BB52" s="45" t="s">
        <v>66</v>
      </c>
      <c r="BC52" s="45" t="s">
        <v>67</v>
      </c>
      <c r="BD52" s="46" t="s">
        <v>68</v>
      </c>
    </row>
    <row r="53" spans="1:91" s="1" customFormat="1" ht="10.95" customHeight="1">
      <c r="B53" s="23"/>
      <c r="AR53" s="23"/>
      <c r="AS53" s="47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40"/>
    </row>
    <row r="54" spans="1:91" s="5" customFormat="1" ht="32.4" customHeight="1">
      <c r="B54" s="48"/>
      <c r="C54" s="49" t="s">
        <v>69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645">
        <f>ROUND(SUM(AG55:AG61),2)</f>
        <v>0</v>
      </c>
      <c r="AH54" s="645"/>
      <c r="AI54" s="645"/>
      <c r="AJ54" s="645"/>
      <c r="AK54" s="645"/>
      <c r="AL54" s="645"/>
      <c r="AM54" s="645"/>
      <c r="AN54" s="646">
        <f t="shared" ref="AN54:AN61" si="0">SUM(AG54,AT54)</f>
        <v>0</v>
      </c>
      <c r="AO54" s="646"/>
      <c r="AP54" s="646"/>
      <c r="AQ54" s="51" t="s">
        <v>3</v>
      </c>
      <c r="AR54" s="48"/>
      <c r="AS54" s="52">
        <f>ROUND(SUM(AS55:AS61),2)</f>
        <v>0</v>
      </c>
      <c r="AT54" s="53">
        <f t="shared" ref="AT54:AT61" si="1">ROUND(SUM(AV54:AW54),2)</f>
        <v>0</v>
      </c>
      <c r="AU54" s="54">
        <f>ROUND(SUM(AU55:AU61),5)</f>
        <v>509.00979000000001</v>
      </c>
      <c r="AV54" s="53">
        <f>ROUND(AZ54*L29,2)</f>
        <v>0</v>
      </c>
      <c r="AW54" s="53">
        <f>ROUND(BA54*L30,2)</f>
        <v>0</v>
      </c>
      <c r="AX54" s="53">
        <f>ROUND(BB54*L29,2)</f>
        <v>0</v>
      </c>
      <c r="AY54" s="53">
        <f>ROUND(BC54*L30,2)</f>
        <v>0</v>
      </c>
      <c r="AZ54" s="53">
        <f>ROUND(SUM(AZ55:AZ61),2)</f>
        <v>0</v>
      </c>
      <c r="BA54" s="53">
        <f>ROUND(SUM(BA55:BA61),2)</f>
        <v>0</v>
      </c>
      <c r="BB54" s="53">
        <f>ROUND(SUM(BB55:BB61),2)</f>
        <v>0</v>
      </c>
      <c r="BC54" s="53">
        <f>ROUND(SUM(BC55:BC61),2)</f>
        <v>0</v>
      </c>
      <c r="BD54" s="55">
        <f>ROUND(SUM(BD55:BD61),2)</f>
        <v>0</v>
      </c>
      <c r="BS54" s="56" t="s">
        <v>70</v>
      </c>
      <c r="BT54" s="56" t="s">
        <v>71</v>
      </c>
      <c r="BU54" s="57" t="s">
        <v>72</v>
      </c>
      <c r="BV54" s="56" t="s">
        <v>73</v>
      </c>
      <c r="BW54" s="56" t="s">
        <v>5</v>
      </c>
      <c r="BX54" s="56" t="s">
        <v>74</v>
      </c>
      <c r="CL54" s="56" t="s">
        <v>3</v>
      </c>
    </row>
    <row r="55" spans="1:91" s="6" customFormat="1" ht="24.75" customHeight="1">
      <c r="A55" s="58" t="s">
        <v>75</v>
      </c>
      <c r="B55" s="59"/>
      <c r="C55" s="60"/>
      <c r="D55" s="642" t="s">
        <v>76</v>
      </c>
      <c r="E55" s="642"/>
      <c r="F55" s="642"/>
      <c r="G55" s="642"/>
      <c r="H55" s="642"/>
      <c r="I55" s="61"/>
      <c r="J55" s="642" t="s">
        <v>77</v>
      </c>
      <c r="K55" s="642"/>
      <c r="L55" s="642"/>
      <c r="M55" s="642"/>
      <c r="N55" s="642"/>
      <c r="O55" s="642"/>
      <c r="P55" s="642"/>
      <c r="Q55" s="642"/>
      <c r="R55" s="642"/>
      <c r="S55" s="642"/>
      <c r="T55" s="642"/>
      <c r="U55" s="642"/>
      <c r="V55" s="642"/>
      <c r="W55" s="642"/>
      <c r="X55" s="642"/>
      <c r="Y55" s="642"/>
      <c r="Z55" s="642"/>
      <c r="AA55" s="642"/>
      <c r="AB55" s="642"/>
      <c r="AC55" s="642"/>
      <c r="AD55" s="642"/>
      <c r="AE55" s="642"/>
      <c r="AF55" s="642"/>
      <c r="AG55" s="643">
        <f>'SO.01.01.U - Stavební čás...'!J30</f>
        <v>0</v>
      </c>
      <c r="AH55" s="644"/>
      <c r="AI55" s="644"/>
      <c r="AJ55" s="644"/>
      <c r="AK55" s="644"/>
      <c r="AL55" s="644"/>
      <c r="AM55" s="644"/>
      <c r="AN55" s="643">
        <f t="shared" si="0"/>
        <v>0</v>
      </c>
      <c r="AO55" s="644"/>
      <c r="AP55" s="644"/>
      <c r="AQ55" s="62" t="s">
        <v>78</v>
      </c>
      <c r="AR55" s="59"/>
      <c r="AS55" s="63">
        <v>0</v>
      </c>
      <c r="AT55" s="64">
        <f t="shared" si="1"/>
        <v>0</v>
      </c>
      <c r="AU55" s="65">
        <f>'SO.01.01.U - Stavební čás...'!P127</f>
        <v>478.81154800000002</v>
      </c>
      <c r="AV55" s="64">
        <f>'SO.01.01.U - Stavební čás...'!J33</f>
        <v>0</v>
      </c>
      <c r="AW55" s="64">
        <f>'SO.01.01.U - Stavební čás...'!J34</f>
        <v>0</v>
      </c>
      <c r="AX55" s="64">
        <v>0</v>
      </c>
      <c r="AY55" s="64">
        <v>0</v>
      </c>
      <c r="AZ55" s="64">
        <f>'SO.01.01.U - Stavební čás...'!F33</f>
        <v>0</v>
      </c>
      <c r="BA55" s="64">
        <f>'SO.01.01.U - Stavební čás...'!F34</f>
        <v>0</v>
      </c>
      <c r="BB55" s="64">
        <v>0</v>
      </c>
      <c r="BC55" s="64">
        <v>0</v>
      </c>
      <c r="BD55" s="66">
        <v>0</v>
      </c>
      <c r="BT55" s="67" t="s">
        <v>79</v>
      </c>
      <c r="BV55" s="67" t="s">
        <v>73</v>
      </c>
      <c r="BW55" s="67" t="s">
        <v>80</v>
      </c>
      <c r="BX55" s="67" t="s">
        <v>5</v>
      </c>
      <c r="CL55" s="67" t="s">
        <v>3</v>
      </c>
      <c r="CM55" s="67" t="s">
        <v>81</v>
      </c>
    </row>
    <row r="56" spans="1:91" s="6" customFormat="1" ht="24.75" customHeight="1">
      <c r="A56" s="58" t="s">
        <v>75</v>
      </c>
      <c r="B56" s="59"/>
      <c r="C56" s="60"/>
      <c r="D56" s="642" t="s">
        <v>82</v>
      </c>
      <c r="E56" s="642"/>
      <c r="F56" s="642"/>
      <c r="G56" s="642"/>
      <c r="H56" s="642"/>
      <c r="I56" s="61"/>
      <c r="J56" s="642" t="s">
        <v>83</v>
      </c>
      <c r="K56" s="642"/>
      <c r="L56" s="642"/>
      <c r="M56" s="642"/>
      <c r="N56" s="642"/>
      <c r="O56" s="642"/>
      <c r="P56" s="642"/>
      <c r="Q56" s="642"/>
      <c r="R56" s="642"/>
      <c r="S56" s="642"/>
      <c r="T56" s="642"/>
      <c r="U56" s="642"/>
      <c r="V56" s="642"/>
      <c r="W56" s="642"/>
      <c r="X56" s="642"/>
      <c r="Y56" s="642"/>
      <c r="Z56" s="642"/>
      <c r="AA56" s="642"/>
      <c r="AB56" s="642"/>
      <c r="AC56" s="642"/>
      <c r="AD56" s="642"/>
      <c r="AE56" s="642"/>
      <c r="AF56" s="642"/>
      <c r="AG56" s="643">
        <f>'SO.01.01.NEU - Stavební č...'!J30</f>
        <v>0</v>
      </c>
      <c r="AH56" s="644"/>
      <c r="AI56" s="644"/>
      <c r="AJ56" s="644"/>
      <c r="AK56" s="644"/>
      <c r="AL56" s="644"/>
      <c r="AM56" s="644"/>
      <c r="AN56" s="643">
        <f t="shared" si="0"/>
        <v>0</v>
      </c>
      <c r="AO56" s="644"/>
      <c r="AP56" s="644"/>
      <c r="AQ56" s="62" t="s">
        <v>78</v>
      </c>
      <c r="AR56" s="59"/>
      <c r="AS56" s="63">
        <v>0</v>
      </c>
      <c r="AT56" s="64">
        <f t="shared" si="1"/>
        <v>0</v>
      </c>
      <c r="AU56" s="65">
        <f>'SO.01.01.NEU - Stavební č...'!P124</f>
        <v>30.198239999999998</v>
      </c>
      <c r="AV56" s="64">
        <f>'SO.01.01.NEU - Stavební č...'!J33</f>
        <v>0</v>
      </c>
      <c r="AW56" s="64">
        <f>'SO.01.01.NEU - Stavební č...'!J34</f>
        <v>0</v>
      </c>
      <c r="AX56" s="64">
        <v>0</v>
      </c>
      <c r="AY56" s="64">
        <v>0</v>
      </c>
      <c r="AZ56" s="64">
        <f>'SO.01.01.NEU - Stavební č...'!F33</f>
        <v>0</v>
      </c>
      <c r="BA56" s="64">
        <f>'SO.01.01.NEU - Stavební č...'!F34</f>
        <v>0</v>
      </c>
      <c r="BB56" s="64">
        <v>0</v>
      </c>
      <c r="BC56" s="64">
        <v>0</v>
      </c>
      <c r="BD56" s="66">
        <v>0</v>
      </c>
      <c r="BT56" s="67" t="s">
        <v>79</v>
      </c>
      <c r="BV56" s="67" t="s">
        <v>73</v>
      </c>
      <c r="BW56" s="67" t="s">
        <v>84</v>
      </c>
      <c r="BX56" s="67" t="s">
        <v>5</v>
      </c>
      <c r="CL56" s="67" t="s">
        <v>3</v>
      </c>
      <c r="CM56" s="67" t="s">
        <v>81</v>
      </c>
    </row>
    <row r="57" spans="1:91" s="6" customFormat="1" ht="24.75" customHeight="1">
      <c r="A57" s="58" t="s">
        <v>75</v>
      </c>
      <c r="B57" s="59"/>
      <c r="C57" s="60"/>
      <c r="D57" s="642" t="s">
        <v>85</v>
      </c>
      <c r="E57" s="642"/>
      <c r="F57" s="642"/>
      <c r="G57" s="642"/>
      <c r="H57" s="642"/>
      <c r="I57" s="61"/>
      <c r="J57" s="642" t="s">
        <v>86</v>
      </c>
      <c r="K57" s="642"/>
      <c r="L57" s="642"/>
      <c r="M57" s="642"/>
      <c r="N57" s="642"/>
      <c r="O57" s="642"/>
      <c r="P57" s="642"/>
      <c r="Q57" s="642"/>
      <c r="R57" s="642"/>
      <c r="S57" s="642"/>
      <c r="T57" s="642"/>
      <c r="U57" s="642"/>
      <c r="V57" s="642"/>
      <c r="W57" s="642"/>
      <c r="X57" s="642"/>
      <c r="Y57" s="642"/>
      <c r="Z57" s="642"/>
      <c r="AA57" s="642"/>
      <c r="AB57" s="642"/>
      <c r="AC57" s="642"/>
      <c r="AD57" s="642"/>
      <c r="AE57" s="642"/>
      <c r="AF57" s="642"/>
      <c r="AG57" s="643">
        <f>'SO.01.02.U - Elektroinsta...'!F9</f>
        <v>0</v>
      </c>
      <c r="AH57" s="644"/>
      <c r="AI57" s="644"/>
      <c r="AJ57" s="644"/>
      <c r="AK57" s="644"/>
      <c r="AL57" s="644"/>
      <c r="AM57" s="644"/>
      <c r="AN57" s="643">
        <f t="shared" si="0"/>
        <v>0</v>
      </c>
      <c r="AO57" s="644"/>
      <c r="AP57" s="644"/>
      <c r="AQ57" s="62" t="s">
        <v>78</v>
      </c>
      <c r="AR57" s="59"/>
      <c r="AS57" s="63">
        <v>0</v>
      </c>
      <c r="AT57" s="64">
        <f t="shared" si="1"/>
        <v>0</v>
      </c>
      <c r="AU57" s="65">
        <v>0</v>
      </c>
      <c r="AV57" s="64">
        <f>'SO.01.02.U - Elektroinsta...'!F9*0.21</f>
        <v>0</v>
      </c>
      <c r="AW57" s="64">
        <v>0</v>
      </c>
      <c r="AX57" s="64">
        <v>0</v>
      </c>
      <c r="AY57" s="64">
        <v>0</v>
      </c>
      <c r="AZ57" s="64">
        <f>'SO.01.02.U - Elektroinsta...'!F9</f>
        <v>0</v>
      </c>
      <c r="BA57" s="64">
        <v>0</v>
      </c>
      <c r="BB57" s="64">
        <v>0</v>
      </c>
      <c r="BC57" s="64">
        <v>0</v>
      </c>
      <c r="BD57" s="66">
        <v>0</v>
      </c>
      <c r="BT57" s="67" t="s">
        <v>79</v>
      </c>
      <c r="BV57" s="67" t="s">
        <v>73</v>
      </c>
      <c r="BW57" s="67" t="s">
        <v>87</v>
      </c>
      <c r="BX57" s="67" t="s">
        <v>5</v>
      </c>
      <c r="CL57" s="67" t="s">
        <v>3</v>
      </c>
      <c r="CM57" s="67" t="s">
        <v>81</v>
      </c>
    </row>
    <row r="58" spans="1:91" s="6" customFormat="1" ht="24.75" customHeight="1">
      <c r="A58" s="58" t="s">
        <v>75</v>
      </c>
      <c r="B58" s="59"/>
      <c r="C58" s="60"/>
      <c r="D58" s="642" t="s">
        <v>88</v>
      </c>
      <c r="E58" s="642"/>
      <c r="F58" s="642"/>
      <c r="G58" s="642"/>
      <c r="H58" s="642"/>
      <c r="I58" s="61"/>
      <c r="J58" s="642" t="s">
        <v>89</v>
      </c>
      <c r="K58" s="642"/>
      <c r="L58" s="642"/>
      <c r="M58" s="642"/>
      <c r="N58" s="642"/>
      <c r="O58" s="642"/>
      <c r="P58" s="642"/>
      <c r="Q58" s="642"/>
      <c r="R58" s="642"/>
      <c r="S58" s="642"/>
      <c r="T58" s="642"/>
      <c r="U58" s="642"/>
      <c r="V58" s="642"/>
      <c r="W58" s="642"/>
      <c r="X58" s="642"/>
      <c r="Y58" s="642"/>
      <c r="Z58" s="642"/>
      <c r="AA58" s="642"/>
      <c r="AB58" s="642"/>
      <c r="AC58" s="642"/>
      <c r="AD58" s="642"/>
      <c r="AE58" s="642"/>
      <c r="AF58" s="642"/>
      <c r="AG58" s="643">
        <f>'SO.01.02.NEU - Elektroins...'!F7</f>
        <v>0</v>
      </c>
      <c r="AH58" s="644"/>
      <c r="AI58" s="644"/>
      <c r="AJ58" s="644"/>
      <c r="AK58" s="644"/>
      <c r="AL58" s="644"/>
      <c r="AM58" s="644"/>
      <c r="AN58" s="643">
        <f t="shared" si="0"/>
        <v>0</v>
      </c>
      <c r="AO58" s="644"/>
      <c r="AP58" s="644"/>
      <c r="AQ58" s="62" t="s">
        <v>78</v>
      </c>
      <c r="AR58" s="59"/>
      <c r="AS58" s="63">
        <v>0</v>
      </c>
      <c r="AT58" s="64">
        <f t="shared" si="1"/>
        <v>0</v>
      </c>
      <c r="AU58" s="65">
        <v>0</v>
      </c>
      <c r="AV58" s="64">
        <f>'SO.01.02.NEU - Elektroins...'!F7*0.21</f>
        <v>0</v>
      </c>
      <c r="AW58" s="64">
        <v>0</v>
      </c>
      <c r="AX58" s="64">
        <v>0</v>
      </c>
      <c r="AY58" s="64">
        <v>0</v>
      </c>
      <c r="AZ58" s="64">
        <f>'SO.01.02.NEU - Elektroins...'!F7</f>
        <v>0</v>
      </c>
      <c r="BA58" s="64">
        <v>0</v>
      </c>
      <c r="BB58" s="64">
        <v>0</v>
      </c>
      <c r="BC58" s="64">
        <v>0</v>
      </c>
      <c r="BD58" s="66">
        <v>0</v>
      </c>
      <c r="BT58" s="67" t="s">
        <v>79</v>
      </c>
      <c r="BV58" s="67" t="s">
        <v>73</v>
      </c>
      <c r="BW58" s="67" t="s">
        <v>90</v>
      </c>
      <c r="BX58" s="67" t="s">
        <v>5</v>
      </c>
      <c r="CL58" s="67" t="s">
        <v>3</v>
      </c>
      <c r="CM58" s="67" t="s">
        <v>81</v>
      </c>
    </row>
    <row r="59" spans="1:91" s="6" customFormat="1" ht="24.75" customHeight="1">
      <c r="A59" s="58" t="s">
        <v>75</v>
      </c>
      <c r="B59" s="59"/>
      <c r="C59" s="60"/>
      <c r="D59" s="642" t="s">
        <v>91</v>
      </c>
      <c r="E59" s="642"/>
      <c r="F59" s="642"/>
      <c r="G59" s="642"/>
      <c r="H59" s="642"/>
      <c r="I59" s="61"/>
      <c r="J59" s="642" t="s">
        <v>92</v>
      </c>
      <c r="K59" s="642"/>
      <c r="L59" s="642"/>
      <c r="M59" s="642"/>
      <c r="N59" s="642"/>
      <c r="O59" s="642"/>
      <c r="P59" s="642"/>
      <c r="Q59" s="642"/>
      <c r="R59" s="642"/>
      <c r="S59" s="642"/>
      <c r="T59" s="642"/>
      <c r="U59" s="642"/>
      <c r="V59" s="642"/>
      <c r="W59" s="642"/>
      <c r="X59" s="642"/>
      <c r="Y59" s="642"/>
      <c r="Z59" s="642"/>
      <c r="AA59" s="642"/>
      <c r="AB59" s="642"/>
      <c r="AC59" s="642"/>
      <c r="AD59" s="642"/>
      <c r="AE59" s="642"/>
      <c r="AF59" s="642"/>
      <c r="AG59" s="643">
        <f>'SO.01.03.NEU - Vzduchotec...'!F43</f>
        <v>0</v>
      </c>
      <c r="AH59" s="644"/>
      <c r="AI59" s="644"/>
      <c r="AJ59" s="644"/>
      <c r="AK59" s="644"/>
      <c r="AL59" s="644"/>
      <c r="AM59" s="644"/>
      <c r="AN59" s="643">
        <f t="shared" si="0"/>
        <v>0</v>
      </c>
      <c r="AO59" s="644"/>
      <c r="AP59" s="644"/>
      <c r="AQ59" s="62" t="s">
        <v>78</v>
      </c>
      <c r="AR59" s="59"/>
      <c r="AS59" s="63">
        <v>0</v>
      </c>
      <c r="AT59" s="64">
        <f t="shared" si="1"/>
        <v>0</v>
      </c>
      <c r="AU59" s="65">
        <v>0</v>
      </c>
      <c r="AV59" s="64">
        <f>'SO.01.03.NEU - Vzduchotec...'!F43*0.21</f>
        <v>0</v>
      </c>
      <c r="AW59" s="64">
        <v>0</v>
      </c>
      <c r="AX59" s="64">
        <v>0</v>
      </c>
      <c r="AY59" s="64">
        <v>0</v>
      </c>
      <c r="AZ59" s="64">
        <f>'SO.01.03.NEU - Vzduchotec...'!F43</f>
        <v>0</v>
      </c>
      <c r="BA59" s="64">
        <v>0</v>
      </c>
      <c r="BB59" s="64">
        <v>0</v>
      </c>
      <c r="BC59" s="64">
        <v>0</v>
      </c>
      <c r="BD59" s="66">
        <v>0</v>
      </c>
      <c r="BT59" s="67" t="s">
        <v>79</v>
      </c>
      <c r="BV59" s="67" t="s">
        <v>73</v>
      </c>
      <c r="BW59" s="67" t="s">
        <v>93</v>
      </c>
      <c r="BX59" s="67" t="s">
        <v>5</v>
      </c>
      <c r="CL59" s="67" t="s">
        <v>3</v>
      </c>
      <c r="CM59" s="67" t="s">
        <v>81</v>
      </c>
    </row>
    <row r="60" spans="1:91" s="6" customFormat="1" ht="24.75" customHeight="1">
      <c r="A60" s="58" t="s">
        <v>75</v>
      </c>
      <c r="B60" s="59"/>
      <c r="C60" s="60"/>
      <c r="D60" s="642" t="s">
        <v>94</v>
      </c>
      <c r="E60" s="642"/>
      <c r="F60" s="642"/>
      <c r="G60" s="642"/>
      <c r="H60" s="642"/>
      <c r="I60" s="61"/>
      <c r="J60" s="642" t="s">
        <v>95</v>
      </c>
      <c r="K60" s="642"/>
      <c r="L60" s="642"/>
      <c r="M60" s="642"/>
      <c r="N60" s="642"/>
      <c r="O60" s="642"/>
      <c r="P60" s="642"/>
      <c r="Q60" s="642"/>
      <c r="R60" s="642"/>
      <c r="S60" s="642"/>
      <c r="T60" s="642"/>
      <c r="U60" s="642"/>
      <c r="V60" s="642"/>
      <c r="W60" s="642"/>
      <c r="X60" s="642"/>
      <c r="Y60" s="642"/>
      <c r="Z60" s="642"/>
      <c r="AA60" s="642"/>
      <c r="AB60" s="642"/>
      <c r="AC60" s="642"/>
      <c r="AD60" s="642"/>
      <c r="AE60" s="642"/>
      <c r="AF60" s="642"/>
      <c r="AG60" s="643">
        <f>'SO.01.04.NEU - Vzduchotec...'!D48</f>
        <v>0</v>
      </c>
      <c r="AH60" s="644"/>
      <c r="AI60" s="644"/>
      <c r="AJ60" s="644"/>
      <c r="AK60" s="644"/>
      <c r="AL60" s="644"/>
      <c r="AM60" s="644"/>
      <c r="AN60" s="643">
        <f t="shared" si="0"/>
        <v>0</v>
      </c>
      <c r="AO60" s="644"/>
      <c r="AP60" s="644"/>
      <c r="AQ60" s="62" t="s">
        <v>78</v>
      </c>
      <c r="AR60" s="59"/>
      <c r="AS60" s="63">
        <v>0</v>
      </c>
      <c r="AT60" s="64">
        <f t="shared" si="1"/>
        <v>0</v>
      </c>
      <c r="AU60" s="65">
        <v>0</v>
      </c>
      <c r="AV60" s="64">
        <f>'SO.01.04.NEU - Vzduchotec...'!D49</f>
        <v>0</v>
      </c>
      <c r="AW60" s="64">
        <v>0</v>
      </c>
      <c r="AX60" s="64">
        <v>0</v>
      </c>
      <c r="AY60" s="64">
        <v>0</v>
      </c>
      <c r="AZ60" s="64">
        <f>'SO.01.04.NEU - Vzduchotec...'!D48</f>
        <v>0</v>
      </c>
      <c r="BA60" s="64">
        <v>0</v>
      </c>
      <c r="BB60" s="64">
        <v>0</v>
      </c>
      <c r="BC60" s="64">
        <v>0</v>
      </c>
      <c r="BD60" s="66">
        <v>0</v>
      </c>
      <c r="BT60" s="67" t="s">
        <v>79</v>
      </c>
      <c r="BV60" s="67" t="s">
        <v>73</v>
      </c>
      <c r="BW60" s="67" t="s">
        <v>96</v>
      </c>
      <c r="BX60" s="67" t="s">
        <v>5</v>
      </c>
      <c r="CL60" s="67" t="s">
        <v>3</v>
      </c>
      <c r="CM60" s="67" t="s">
        <v>81</v>
      </c>
    </row>
    <row r="61" spans="1:91" s="6" customFormat="1" ht="24.75" customHeight="1">
      <c r="A61" s="58" t="s">
        <v>75</v>
      </c>
      <c r="B61" s="59"/>
      <c r="C61" s="60"/>
      <c r="D61" s="642" t="s">
        <v>97</v>
      </c>
      <c r="E61" s="642"/>
      <c r="F61" s="642"/>
      <c r="G61" s="642"/>
      <c r="H61" s="642"/>
      <c r="I61" s="61"/>
      <c r="J61" s="642" t="s">
        <v>98</v>
      </c>
      <c r="K61" s="642"/>
      <c r="L61" s="642"/>
      <c r="M61" s="642"/>
      <c r="N61" s="642"/>
      <c r="O61" s="642"/>
      <c r="P61" s="642"/>
      <c r="Q61" s="642"/>
      <c r="R61" s="642"/>
      <c r="S61" s="642"/>
      <c r="T61" s="642"/>
      <c r="U61" s="642"/>
      <c r="V61" s="642"/>
      <c r="W61" s="642"/>
      <c r="X61" s="642"/>
      <c r="Y61" s="642"/>
      <c r="Z61" s="642"/>
      <c r="AA61" s="642"/>
      <c r="AB61" s="642"/>
      <c r="AC61" s="642"/>
      <c r="AD61" s="642"/>
      <c r="AE61" s="642"/>
      <c r="AF61" s="642"/>
      <c r="AG61" s="643">
        <f>'SO.01.05.U - Strojní chla...'!S127</f>
        <v>0</v>
      </c>
      <c r="AH61" s="644"/>
      <c r="AI61" s="644"/>
      <c r="AJ61" s="644"/>
      <c r="AK61" s="644"/>
      <c r="AL61" s="644"/>
      <c r="AM61" s="644"/>
      <c r="AN61" s="643">
        <f t="shared" si="0"/>
        <v>0</v>
      </c>
      <c r="AO61" s="644"/>
      <c r="AP61" s="644"/>
      <c r="AQ61" s="62" t="s">
        <v>78</v>
      </c>
      <c r="AR61" s="59"/>
      <c r="AS61" s="68">
        <v>0</v>
      </c>
      <c r="AT61" s="69">
        <f t="shared" si="1"/>
        <v>0</v>
      </c>
      <c r="AU61" s="70">
        <v>0</v>
      </c>
      <c r="AV61" s="69">
        <f>'SO.01.05.U - Strojní chla...'!S127*0.21</f>
        <v>0</v>
      </c>
      <c r="AW61" s="69">
        <v>0</v>
      </c>
      <c r="AX61" s="69">
        <v>0</v>
      </c>
      <c r="AY61" s="69">
        <v>0</v>
      </c>
      <c r="AZ61" s="69">
        <f>'SO.01.05.U - Strojní chla...'!S127</f>
        <v>0</v>
      </c>
      <c r="BA61" s="69">
        <v>0</v>
      </c>
      <c r="BB61" s="69">
        <v>0</v>
      </c>
      <c r="BC61" s="69">
        <v>0</v>
      </c>
      <c r="BD61" s="71">
        <v>0</v>
      </c>
      <c r="BT61" s="67" t="s">
        <v>79</v>
      </c>
      <c r="BV61" s="67" t="s">
        <v>73</v>
      </c>
      <c r="BW61" s="67" t="s">
        <v>99</v>
      </c>
      <c r="BX61" s="67" t="s">
        <v>5</v>
      </c>
      <c r="CL61" s="67" t="s">
        <v>3</v>
      </c>
      <c r="CM61" s="67" t="s">
        <v>81</v>
      </c>
    </row>
    <row r="62" spans="1:91" s="1" customFormat="1" ht="30" customHeight="1">
      <c r="B62" s="23"/>
      <c r="AR62" s="23"/>
    </row>
    <row r="63" spans="1:91" s="1" customFormat="1" ht="6.9" customHeight="1">
      <c r="B63" s="31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23"/>
    </row>
  </sheetData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AN58:AP58"/>
    <mergeCell ref="AG58:AM58"/>
    <mergeCell ref="J56:AF56"/>
    <mergeCell ref="L45:AO45"/>
    <mergeCell ref="AM47:AN47"/>
    <mergeCell ref="AM49:AP49"/>
    <mergeCell ref="D60:H60"/>
    <mergeCell ref="J60:AF60"/>
    <mergeCell ref="AN61:AP61"/>
    <mergeCell ref="AG61:AM61"/>
    <mergeCell ref="D61:H61"/>
    <mergeCell ref="J61:AF61"/>
    <mergeCell ref="D58:H58"/>
    <mergeCell ref="J58:AF58"/>
    <mergeCell ref="AN59:AP59"/>
    <mergeCell ref="AG59:AM59"/>
    <mergeCell ref="D59:H59"/>
    <mergeCell ref="J59:AF59"/>
    <mergeCell ref="D56:H56"/>
    <mergeCell ref="AG56:AM56"/>
    <mergeCell ref="AN56:AP56"/>
    <mergeCell ref="AN57:AP57"/>
    <mergeCell ref="D57:H57"/>
    <mergeCell ref="J57:AF57"/>
    <mergeCell ref="AG57:AM57"/>
    <mergeCell ref="D55:H55"/>
    <mergeCell ref="AG55:AM55"/>
    <mergeCell ref="J55:AF55"/>
    <mergeCell ref="AN55:AP55"/>
    <mergeCell ref="AG54:AM54"/>
    <mergeCell ref="AN54:AP54"/>
    <mergeCell ref="AS49:AT51"/>
    <mergeCell ref="AM50:AP50"/>
    <mergeCell ref="C52:G52"/>
    <mergeCell ref="AG52:AM52"/>
    <mergeCell ref="I52:AF52"/>
    <mergeCell ref="AN52:AP52"/>
  </mergeCells>
  <hyperlinks>
    <hyperlink ref="A55" location="'SO.01.01.U - Stavební čás...'!C2" display="/" xr:uid="{00000000-0004-0000-0000-000000000000}"/>
    <hyperlink ref="A56" location="'SO.01.01.NEU - Stavební č...'!C2" display="/" xr:uid="{00000000-0004-0000-0000-000001000000}"/>
    <hyperlink ref="A57" location="'SO.01.02.U - Elektroinsta...'!C2" display="/" xr:uid="{00000000-0004-0000-0000-000002000000}"/>
    <hyperlink ref="A58" location="'SO.01.02.NEU - Elektroins...'!C2" display="/" xr:uid="{00000000-0004-0000-0000-000003000000}"/>
    <hyperlink ref="A59" location="'SO.01.03.NEU - Vzduchotec...'!C2" display="/" xr:uid="{00000000-0004-0000-0000-000004000000}"/>
    <hyperlink ref="A60" location="'SO.01.04.NEU - Vzduchotec...'!C2" display="/" xr:uid="{00000000-0004-0000-0000-000005000000}"/>
    <hyperlink ref="A61" location="'SO.01.05.U - Strojní chla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73588-830B-43F1-BAA1-9809493C7666}">
  <sheetPr>
    <pageSetUpPr fitToPage="1"/>
  </sheetPr>
  <dimension ref="B2:BM229"/>
  <sheetViews>
    <sheetView showGridLines="0" topLeftCell="A218" zoomScaleNormal="100" workbookViewId="0">
      <selection activeCell="F244" sqref="F244"/>
    </sheetView>
  </sheetViews>
  <sheetFormatPr defaultColWidth="9.28515625" defaultRowHeight="10.199999999999999"/>
  <cols>
    <col min="1" max="1" width="8.28515625" style="157" customWidth="1"/>
    <col min="2" max="2" width="1.140625" style="157" customWidth="1"/>
    <col min="3" max="3" width="4.140625" style="157" customWidth="1"/>
    <col min="4" max="4" width="4.28515625" style="157" customWidth="1"/>
    <col min="5" max="5" width="17.140625" style="157" customWidth="1"/>
    <col min="6" max="6" width="50.85546875" style="157" customWidth="1"/>
    <col min="7" max="7" width="7.42578125" style="157" customWidth="1"/>
    <col min="8" max="8" width="14" style="157" customWidth="1"/>
    <col min="9" max="9" width="15.85546875" style="157" customWidth="1"/>
    <col min="10" max="10" width="22.28515625" style="157" customWidth="1"/>
    <col min="11" max="11" width="22.28515625" style="157" hidden="1" customWidth="1"/>
    <col min="12" max="12" width="9.28515625" style="157" customWidth="1"/>
    <col min="13" max="13" width="10.85546875" style="157" hidden="1" customWidth="1"/>
    <col min="14" max="14" width="9.28515625" style="157" hidden="1" customWidth="1"/>
    <col min="15" max="20" width="14.140625" style="157" hidden="1" customWidth="1"/>
    <col min="21" max="21" width="16.28515625" style="157" customWidth="1"/>
    <col min="22" max="22" width="12.28515625" style="157" customWidth="1"/>
    <col min="23" max="23" width="16.28515625" style="157" customWidth="1"/>
    <col min="24" max="24" width="12.28515625" style="157" customWidth="1"/>
    <col min="25" max="25" width="15" style="157" customWidth="1"/>
    <col min="26" max="26" width="11" style="157" customWidth="1"/>
    <col min="27" max="27" width="15" style="157" customWidth="1"/>
    <col min="28" max="28" width="16.28515625" style="157" customWidth="1"/>
    <col min="29" max="29" width="11" style="157" customWidth="1"/>
    <col min="30" max="30" width="15" style="157" customWidth="1"/>
    <col min="31" max="31" width="16.28515625" style="157" customWidth="1"/>
    <col min="32" max="42" width="9.28515625" style="157"/>
    <col min="43" max="65" width="0" style="157" hidden="1" customWidth="1"/>
    <col min="66" max="16384" width="9.28515625" style="157"/>
  </cols>
  <sheetData>
    <row r="2" spans="2:46" ht="36.9" customHeight="1">
      <c r="L2" s="674" t="s">
        <v>6</v>
      </c>
      <c r="M2" s="675"/>
      <c r="N2" s="675"/>
      <c r="O2" s="675"/>
      <c r="P2" s="675"/>
      <c r="Q2" s="675"/>
      <c r="R2" s="675"/>
      <c r="S2" s="675"/>
      <c r="T2" s="675"/>
      <c r="U2" s="675"/>
      <c r="V2" s="675"/>
      <c r="AT2" s="158" t="s">
        <v>314</v>
      </c>
    </row>
    <row r="3" spans="2:46" ht="6.9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61"/>
      <c r="AT3" s="158" t="s">
        <v>81</v>
      </c>
    </row>
    <row r="4" spans="2:46" ht="24.9" customHeight="1">
      <c r="B4" s="161"/>
      <c r="D4" s="162" t="s">
        <v>100</v>
      </c>
      <c r="L4" s="161"/>
      <c r="M4" s="163" t="s">
        <v>11</v>
      </c>
      <c r="AT4" s="158" t="s">
        <v>4</v>
      </c>
    </row>
    <row r="5" spans="2:46" ht="6.9" customHeight="1">
      <c r="B5" s="161"/>
      <c r="L5" s="161"/>
    </row>
    <row r="6" spans="2:46" ht="12" customHeight="1">
      <c r="B6" s="161"/>
      <c r="D6" s="164" t="s">
        <v>17</v>
      </c>
      <c r="L6" s="161"/>
    </row>
    <row r="7" spans="2:46" ht="26.25" customHeight="1">
      <c r="B7" s="161"/>
      <c r="E7" s="670" t="str">
        <f>'Rekapitulace stavby'!K6</f>
        <v>Snizeni energeticke narocnosti skolni kuchyne SOS a SOU Vocelova</v>
      </c>
      <c r="F7" s="671"/>
      <c r="G7" s="671"/>
      <c r="H7" s="671"/>
      <c r="L7" s="161"/>
    </row>
    <row r="8" spans="2:46" s="166" customFormat="1" ht="12" customHeight="1">
      <c r="B8" s="165"/>
      <c r="D8" s="164" t="s">
        <v>101</v>
      </c>
      <c r="L8" s="165"/>
    </row>
    <row r="9" spans="2:46" s="166" customFormat="1" ht="16.5" customHeight="1">
      <c r="B9" s="165"/>
      <c r="E9" s="672" t="s">
        <v>537</v>
      </c>
      <c r="F9" s="673"/>
      <c r="G9" s="673"/>
      <c r="H9" s="673"/>
      <c r="L9" s="165"/>
    </row>
    <row r="10" spans="2:46" s="166" customFormat="1">
      <c r="B10" s="165"/>
      <c r="L10" s="165"/>
    </row>
    <row r="11" spans="2:46" s="166" customFormat="1" ht="12" customHeight="1">
      <c r="B11" s="165"/>
      <c r="D11" s="164" t="s">
        <v>19</v>
      </c>
      <c r="F11" s="167" t="s">
        <v>3</v>
      </c>
      <c r="I11" s="164" t="s">
        <v>20</v>
      </c>
      <c r="J11" s="167" t="s">
        <v>3</v>
      </c>
      <c r="L11" s="165"/>
    </row>
    <row r="12" spans="2:46" s="166" customFormat="1" ht="12" customHeight="1">
      <c r="B12" s="165"/>
      <c r="D12" s="164" t="s">
        <v>21</v>
      </c>
      <c r="F12" s="167" t="s">
        <v>22</v>
      </c>
      <c r="I12" s="164" t="s">
        <v>23</v>
      </c>
      <c r="J12" s="168" t="str">
        <f>'Rekapitulace stavby'!AN8</f>
        <v>7. 11. 2025</v>
      </c>
      <c r="L12" s="165"/>
    </row>
    <row r="13" spans="2:46" s="166" customFormat="1" ht="10.95" customHeight="1">
      <c r="B13" s="165"/>
      <c r="L13" s="165"/>
    </row>
    <row r="14" spans="2:46" s="166" customFormat="1" ht="12" customHeight="1">
      <c r="B14" s="165"/>
      <c r="D14" s="164" t="s">
        <v>25</v>
      </c>
      <c r="I14" s="164" t="s">
        <v>26</v>
      </c>
      <c r="J14" s="167" t="s">
        <v>3</v>
      </c>
      <c r="L14" s="165"/>
    </row>
    <row r="15" spans="2:46" s="166" customFormat="1" ht="18" customHeight="1">
      <c r="B15" s="165"/>
      <c r="E15" s="167" t="s">
        <v>22</v>
      </c>
      <c r="I15" s="164" t="s">
        <v>27</v>
      </c>
      <c r="J15" s="167" t="s">
        <v>3</v>
      </c>
      <c r="L15" s="165"/>
    </row>
    <row r="16" spans="2:46" s="166" customFormat="1" ht="6.9" customHeight="1">
      <c r="B16" s="165"/>
      <c r="L16" s="165"/>
    </row>
    <row r="17" spans="2:12" s="166" customFormat="1" ht="12" customHeight="1">
      <c r="B17" s="165"/>
      <c r="D17" s="164" t="s">
        <v>315</v>
      </c>
      <c r="I17" s="164" t="s">
        <v>26</v>
      </c>
      <c r="J17" s="280" t="str">
        <f>'Rekapitulace stavby'!AN13</f>
        <v>Vyplň údaj</v>
      </c>
      <c r="L17" s="165"/>
    </row>
    <row r="18" spans="2:12" s="166" customFormat="1" ht="18" customHeight="1">
      <c r="B18" s="165"/>
      <c r="E18" s="280" t="str">
        <f>'Rekapitulace stavby'!E14:AJ14</f>
        <v>Vyplň údaj</v>
      </c>
      <c r="I18" s="164" t="s">
        <v>27</v>
      </c>
      <c r="J18" s="280" t="str">
        <f>'Rekapitulace stavby'!AN14</f>
        <v>Vyplň údaj</v>
      </c>
      <c r="L18" s="165"/>
    </row>
    <row r="19" spans="2:12" s="166" customFormat="1" ht="6.9" customHeight="1">
      <c r="B19" s="165"/>
      <c r="L19" s="165"/>
    </row>
    <row r="20" spans="2:12" s="166" customFormat="1" ht="12" customHeight="1">
      <c r="B20" s="165"/>
      <c r="D20" s="164" t="s">
        <v>30</v>
      </c>
      <c r="I20" s="164" t="s">
        <v>26</v>
      </c>
      <c r="J20" s="167" t="s">
        <v>3</v>
      </c>
      <c r="L20" s="165"/>
    </row>
    <row r="21" spans="2:12" s="166" customFormat="1" ht="18" customHeight="1">
      <c r="B21" s="165"/>
      <c r="E21" s="167" t="s">
        <v>31</v>
      </c>
      <c r="I21" s="164" t="s">
        <v>27</v>
      </c>
      <c r="J21" s="167" t="s">
        <v>3</v>
      </c>
      <c r="L21" s="165"/>
    </row>
    <row r="22" spans="2:12" s="166" customFormat="1" ht="6.9" customHeight="1">
      <c r="B22" s="165"/>
      <c r="L22" s="165"/>
    </row>
    <row r="23" spans="2:12" s="166" customFormat="1" ht="12" customHeight="1">
      <c r="B23" s="165"/>
      <c r="D23" s="164" t="s">
        <v>33</v>
      </c>
      <c r="I23" s="164" t="s">
        <v>26</v>
      </c>
      <c r="J23" s="167" t="str">
        <f>IF('[1]Rekapitulace stavby'!AN19="","",'[1]Rekapitulace stavby'!AN19)</f>
        <v/>
      </c>
      <c r="L23" s="165"/>
    </row>
    <row r="24" spans="2:12" s="166" customFormat="1" ht="18" customHeight="1">
      <c r="B24" s="165"/>
      <c r="E24" s="167" t="str">
        <f>IF('[1]Rekapitulace stavby'!E20="","",'[1]Rekapitulace stavby'!E20)</f>
        <v xml:space="preserve"> </v>
      </c>
      <c r="I24" s="164" t="s">
        <v>27</v>
      </c>
      <c r="J24" s="167" t="str">
        <f>IF('[1]Rekapitulace stavby'!AN20="","",'[1]Rekapitulace stavby'!AN20)</f>
        <v/>
      </c>
      <c r="L24" s="165"/>
    </row>
    <row r="25" spans="2:12" s="166" customFormat="1" ht="6.9" customHeight="1">
      <c r="B25" s="165"/>
      <c r="L25" s="165"/>
    </row>
    <row r="26" spans="2:12" s="166" customFormat="1" ht="12" customHeight="1">
      <c r="B26" s="165"/>
      <c r="D26" s="164" t="s">
        <v>35</v>
      </c>
      <c r="L26" s="165"/>
    </row>
    <row r="27" spans="2:12" s="170" customFormat="1" ht="16.5" customHeight="1">
      <c r="B27" s="169"/>
      <c r="E27" s="676" t="s">
        <v>3</v>
      </c>
      <c r="F27" s="676"/>
      <c r="G27" s="676"/>
      <c r="H27" s="676"/>
      <c r="L27" s="169"/>
    </row>
    <row r="28" spans="2:12" s="166" customFormat="1" ht="6.9" customHeight="1">
      <c r="B28" s="165"/>
      <c r="L28" s="165"/>
    </row>
    <row r="29" spans="2:12" s="166" customFormat="1" ht="6.9" customHeight="1">
      <c r="B29" s="165"/>
      <c r="D29" s="171"/>
      <c r="E29" s="171"/>
      <c r="F29" s="171"/>
      <c r="G29" s="171"/>
      <c r="H29" s="171"/>
      <c r="I29" s="171"/>
      <c r="J29" s="171"/>
      <c r="K29" s="171"/>
      <c r="L29" s="165"/>
    </row>
    <row r="30" spans="2:12" s="166" customFormat="1" ht="25.35" customHeight="1">
      <c r="B30" s="165"/>
      <c r="D30" s="172" t="s">
        <v>37</v>
      </c>
      <c r="J30" s="173">
        <f>ROUND(J127, 2)</f>
        <v>0</v>
      </c>
      <c r="L30" s="165"/>
    </row>
    <row r="31" spans="2:12" s="166" customFormat="1" ht="6.9" customHeight="1">
      <c r="B31" s="165"/>
      <c r="D31" s="171"/>
      <c r="E31" s="171"/>
      <c r="F31" s="171"/>
      <c r="G31" s="171"/>
      <c r="H31" s="171"/>
      <c r="I31" s="171"/>
      <c r="J31" s="171"/>
      <c r="K31" s="171"/>
      <c r="L31" s="165"/>
    </row>
    <row r="32" spans="2:12" s="166" customFormat="1" ht="14.4" customHeight="1">
      <c r="B32" s="165"/>
      <c r="F32" s="174" t="s">
        <v>39</v>
      </c>
      <c r="I32" s="174" t="s">
        <v>38</v>
      </c>
      <c r="J32" s="174" t="s">
        <v>40</v>
      </c>
      <c r="L32" s="165"/>
    </row>
    <row r="33" spans="2:12" s="166" customFormat="1" ht="14.4" customHeight="1">
      <c r="B33" s="165"/>
      <c r="D33" s="175" t="s">
        <v>41</v>
      </c>
      <c r="E33" s="164" t="s">
        <v>42</v>
      </c>
      <c r="F33" s="176">
        <f>ROUND((SUM(BE127:BE228)),  2)</f>
        <v>0</v>
      </c>
      <c r="I33" s="177">
        <v>0.21</v>
      </c>
      <c r="J33" s="176">
        <f>ROUND(((SUM(BE127:BE228))*I33),  2)</f>
        <v>0</v>
      </c>
      <c r="L33" s="165"/>
    </row>
    <row r="34" spans="2:12" s="166" customFormat="1" ht="14.4" customHeight="1">
      <c r="B34" s="165"/>
      <c r="E34" s="164" t="s">
        <v>43</v>
      </c>
      <c r="F34" s="176">
        <f>ROUND((SUM(BF127:BF228)),  2)</f>
        <v>0</v>
      </c>
      <c r="I34" s="177">
        <v>0.12</v>
      </c>
      <c r="J34" s="176">
        <f>ROUND(((SUM(BF127:BF228))*I34),  2)</f>
        <v>0</v>
      </c>
      <c r="L34" s="165"/>
    </row>
    <row r="35" spans="2:12" s="166" customFormat="1" ht="14.4" hidden="1" customHeight="1">
      <c r="B35" s="165"/>
      <c r="E35" s="164" t="s">
        <v>44</v>
      </c>
      <c r="F35" s="176">
        <f>ROUND((SUM(BG127:BG228)),  2)</f>
        <v>0</v>
      </c>
      <c r="I35" s="177">
        <v>0.21</v>
      </c>
      <c r="J35" s="176">
        <f>0</f>
        <v>0</v>
      </c>
      <c r="L35" s="165"/>
    </row>
    <row r="36" spans="2:12" s="166" customFormat="1" ht="14.4" hidden="1" customHeight="1">
      <c r="B36" s="165"/>
      <c r="E36" s="164" t="s">
        <v>45</v>
      </c>
      <c r="F36" s="176">
        <f>ROUND((SUM(BH127:BH228)),  2)</f>
        <v>0</v>
      </c>
      <c r="I36" s="177">
        <v>0.12</v>
      </c>
      <c r="J36" s="176">
        <f>0</f>
        <v>0</v>
      </c>
      <c r="L36" s="165"/>
    </row>
    <row r="37" spans="2:12" s="166" customFormat="1" ht="14.4" hidden="1" customHeight="1">
      <c r="B37" s="165"/>
      <c r="E37" s="164" t="s">
        <v>46</v>
      </c>
      <c r="F37" s="176">
        <f>ROUND((SUM(BI127:BI228)),  2)</f>
        <v>0</v>
      </c>
      <c r="I37" s="177">
        <v>0</v>
      </c>
      <c r="J37" s="176">
        <f>0</f>
        <v>0</v>
      </c>
      <c r="L37" s="165"/>
    </row>
    <row r="38" spans="2:12" s="166" customFormat="1" ht="6.9" customHeight="1">
      <c r="B38" s="165"/>
      <c r="L38" s="165"/>
    </row>
    <row r="39" spans="2:12" s="166" customFormat="1" ht="25.35" customHeight="1">
      <c r="B39" s="165"/>
      <c r="C39" s="178"/>
      <c r="D39" s="179" t="s">
        <v>47</v>
      </c>
      <c r="E39" s="180"/>
      <c r="F39" s="180"/>
      <c r="G39" s="181" t="s">
        <v>48</v>
      </c>
      <c r="H39" s="182" t="s">
        <v>49</v>
      </c>
      <c r="I39" s="180"/>
      <c r="J39" s="183">
        <f>SUM(J30:J37)</f>
        <v>0</v>
      </c>
      <c r="K39" s="184"/>
      <c r="L39" s="165"/>
    </row>
    <row r="40" spans="2:12" s="166" customFormat="1" ht="14.4" customHeight="1">
      <c r="B40" s="165"/>
      <c r="L40" s="165"/>
    </row>
    <row r="41" spans="2:12" ht="14.4" customHeight="1">
      <c r="B41" s="161"/>
      <c r="L41" s="161"/>
    </row>
    <row r="42" spans="2:12" ht="14.4" customHeight="1">
      <c r="B42" s="161"/>
      <c r="L42" s="161"/>
    </row>
    <row r="43" spans="2:12" ht="14.4" customHeight="1">
      <c r="B43" s="161"/>
      <c r="L43" s="161"/>
    </row>
    <row r="44" spans="2:12" ht="14.4" customHeight="1">
      <c r="B44" s="161"/>
      <c r="L44" s="161"/>
    </row>
    <row r="45" spans="2:12" ht="14.4" customHeight="1">
      <c r="B45" s="161"/>
      <c r="L45" s="161"/>
    </row>
    <row r="46" spans="2:12" ht="14.4" customHeight="1">
      <c r="B46" s="161"/>
      <c r="L46" s="161"/>
    </row>
    <row r="47" spans="2:12" ht="14.4" customHeight="1">
      <c r="B47" s="161"/>
      <c r="L47" s="161"/>
    </row>
    <row r="48" spans="2:12" ht="14.4" customHeight="1">
      <c r="B48" s="161"/>
      <c r="L48" s="161"/>
    </row>
    <row r="49" spans="2:12" ht="14.4" customHeight="1">
      <c r="B49" s="161"/>
      <c r="L49" s="161"/>
    </row>
    <row r="50" spans="2:12" s="166" customFormat="1" ht="14.4" customHeight="1">
      <c r="B50" s="165"/>
      <c r="D50" s="185" t="s">
        <v>225</v>
      </c>
      <c r="E50" s="186"/>
      <c r="F50" s="186"/>
      <c r="G50" s="185" t="s">
        <v>316</v>
      </c>
      <c r="H50" s="186"/>
      <c r="I50" s="186"/>
      <c r="J50" s="186"/>
      <c r="K50" s="186"/>
      <c r="L50" s="165"/>
    </row>
    <row r="51" spans="2:12">
      <c r="B51" s="161"/>
      <c r="L51" s="161"/>
    </row>
    <row r="52" spans="2:12">
      <c r="B52" s="161"/>
      <c r="L52" s="161"/>
    </row>
    <row r="53" spans="2:12">
      <c r="B53" s="161"/>
      <c r="L53" s="161"/>
    </row>
    <row r="54" spans="2:12">
      <c r="B54" s="161"/>
      <c r="L54" s="161"/>
    </row>
    <row r="55" spans="2:12">
      <c r="B55" s="161"/>
      <c r="L55" s="161"/>
    </row>
    <row r="56" spans="2:12">
      <c r="B56" s="161"/>
      <c r="L56" s="161"/>
    </row>
    <row r="57" spans="2:12">
      <c r="B57" s="161"/>
      <c r="L57" s="161"/>
    </row>
    <row r="58" spans="2:12">
      <c r="B58" s="161"/>
      <c r="L58" s="161"/>
    </row>
    <row r="59" spans="2:12">
      <c r="B59" s="161"/>
      <c r="L59" s="161"/>
    </row>
    <row r="60" spans="2:12">
      <c r="B60" s="161"/>
      <c r="L60" s="161"/>
    </row>
    <row r="61" spans="2:12" s="166" customFormat="1" ht="13.2">
      <c r="B61" s="165"/>
      <c r="D61" s="187" t="s">
        <v>317</v>
      </c>
      <c r="E61" s="188"/>
      <c r="F61" s="189" t="s">
        <v>318</v>
      </c>
      <c r="G61" s="187" t="s">
        <v>317</v>
      </c>
      <c r="H61" s="188"/>
      <c r="I61" s="188"/>
      <c r="J61" s="190" t="s">
        <v>318</v>
      </c>
      <c r="K61" s="188"/>
      <c r="L61" s="165"/>
    </row>
    <row r="62" spans="2:12">
      <c r="B62" s="161"/>
      <c r="L62" s="161"/>
    </row>
    <row r="63" spans="2:12">
      <c r="B63" s="161"/>
      <c r="L63" s="161"/>
    </row>
    <row r="64" spans="2:12">
      <c r="B64" s="161"/>
      <c r="L64" s="161"/>
    </row>
    <row r="65" spans="2:12" s="166" customFormat="1" ht="13.2">
      <c r="B65" s="165"/>
      <c r="D65" s="185" t="s">
        <v>319</v>
      </c>
      <c r="E65" s="186"/>
      <c r="F65" s="186"/>
      <c r="G65" s="185" t="s">
        <v>320</v>
      </c>
      <c r="H65" s="186"/>
      <c r="I65" s="186"/>
      <c r="J65" s="186"/>
      <c r="K65" s="186"/>
      <c r="L65" s="165"/>
    </row>
    <row r="66" spans="2:12">
      <c r="B66" s="161"/>
      <c r="L66" s="161"/>
    </row>
    <row r="67" spans="2:12">
      <c r="B67" s="161"/>
      <c r="L67" s="161"/>
    </row>
    <row r="68" spans="2:12">
      <c r="B68" s="161"/>
      <c r="L68" s="161"/>
    </row>
    <row r="69" spans="2:12">
      <c r="B69" s="161"/>
      <c r="L69" s="161"/>
    </row>
    <row r="70" spans="2:12">
      <c r="B70" s="161"/>
      <c r="L70" s="161"/>
    </row>
    <row r="71" spans="2:12">
      <c r="B71" s="161"/>
      <c r="L71" s="161"/>
    </row>
    <row r="72" spans="2:12">
      <c r="B72" s="161"/>
      <c r="L72" s="161"/>
    </row>
    <row r="73" spans="2:12">
      <c r="B73" s="161"/>
      <c r="L73" s="161"/>
    </row>
    <row r="74" spans="2:12">
      <c r="B74" s="161"/>
      <c r="L74" s="161"/>
    </row>
    <row r="75" spans="2:12">
      <c r="B75" s="161"/>
      <c r="L75" s="161"/>
    </row>
    <row r="76" spans="2:12" s="166" customFormat="1" ht="13.2">
      <c r="B76" s="165"/>
      <c r="D76" s="187" t="s">
        <v>317</v>
      </c>
      <c r="E76" s="188"/>
      <c r="F76" s="189" t="s">
        <v>318</v>
      </c>
      <c r="G76" s="187" t="s">
        <v>317</v>
      </c>
      <c r="H76" s="188"/>
      <c r="I76" s="188"/>
      <c r="J76" s="190" t="s">
        <v>318</v>
      </c>
      <c r="K76" s="188"/>
      <c r="L76" s="165"/>
    </row>
    <row r="77" spans="2:12" s="166" customFormat="1" ht="14.4" customHeight="1"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65"/>
    </row>
    <row r="81" spans="2:47" s="166" customFormat="1" ht="6.9" customHeight="1"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65"/>
    </row>
    <row r="82" spans="2:47" s="166" customFormat="1" ht="24.9" customHeight="1">
      <c r="B82" s="165"/>
      <c r="C82" s="162" t="s">
        <v>102</v>
      </c>
      <c r="L82" s="165"/>
    </row>
    <row r="83" spans="2:47" s="166" customFormat="1" ht="6.9" customHeight="1">
      <c r="B83" s="165"/>
      <c r="L83" s="165"/>
    </row>
    <row r="84" spans="2:47" s="166" customFormat="1" ht="12" customHeight="1">
      <c r="B84" s="165"/>
      <c r="C84" s="164" t="s">
        <v>17</v>
      </c>
      <c r="L84" s="165"/>
    </row>
    <row r="85" spans="2:47" s="166" customFormat="1" ht="26.25" customHeight="1">
      <c r="B85" s="165"/>
      <c r="E85" s="670" t="str">
        <f>E7</f>
        <v>Snizeni energeticke narocnosti skolni kuchyne SOS a SOU Vocelova</v>
      </c>
      <c r="F85" s="671"/>
      <c r="G85" s="671"/>
      <c r="H85" s="671"/>
      <c r="L85" s="165"/>
    </row>
    <row r="86" spans="2:47" s="166" customFormat="1" ht="12" customHeight="1">
      <c r="B86" s="165"/>
      <c r="C86" s="164" t="s">
        <v>101</v>
      </c>
      <c r="L86" s="165"/>
    </row>
    <row r="87" spans="2:47" s="166" customFormat="1" ht="16.5" customHeight="1">
      <c r="B87" s="165"/>
      <c r="E87" s="672" t="str">
        <f>E9</f>
        <v>SO 01.01.U - Stavební část - uznatelné</v>
      </c>
      <c r="F87" s="673"/>
      <c r="G87" s="673"/>
      <c r="H87" s="673"/>
      <c r="L87" s="165"/>
    </row>
    <row r="88" spans="2:47" s="166" customFormat="1" ht="6.9" customHeight="1">
      <c r="B88" s="165"/>
      <c r="L88" s="165"/>
    </row>
    <row r="89" spans="2:47" s="166" customFormat="1" ht="12" customHeight="1">
      <c r="B89" s="165"/>
      <c r="C89" s="164" t="s">
        <v>21</v>
      </c>
      <c r="F89" s="167" t="str">
        <f>F12</f>
        <v xml:space="preserve">Střední odborná škola a Střední odborné učiliště, </v>
      </c>
      <c r="I89" s="164" t="s">
        <v>23</v>
      </c>
      <c r="J89" s="168" t="str">
        <f>IF(J12="","",J12)</f>
        <v>7. 11. 2025</v>
      </c>
      <c r="L89" s="165"/>
    </row>
    <row r="90" spans="2:47" s="166" customFormat="1" ht="6.9" customHeight="1">
      <c r="B90" s="165"/>
      <c r="L90" s="165"/>
    </row>
    <row r="91" spans="2:47" s="166" customFormat="1" ht="15.15" customHeight="1">
      <c r="B91" s="165"/>
      <c r="C91" s="164" t="s">
        <v>25</v>
      </c>
      <c r="F91" s="167" t="str">
        <f>E15</f>
        <v xml:space="preserve">Střední odborná škola a Střední odborné učiliště, </v>
      </c>
      <c r="I91" s="164" t="s">
        <v>30</v>
      </c>
      <c r="J91" s="195" t="str">
        <f>E21</f>
        <v>Proxion s.r.o.</v>
      </c>
      <c r="L91" s="165"/>
    </row>
    <row r="92" spans="2:47" s="166" customFormat="1" ht="15.15" customHeight="1">
      <c r="B92" s="165"/>
      <c r="C92" s="164" t="s">
        <v>315</v>
      </c>
      <c r="F92" s="167" t="str">
        <f>IF(E18="","",E18)</f>
        <v>Vyplň údaj</v>
      </c>
      <c r="I92" s="164" t="s">
        <v>33</v>
      </c>
      <c r="J92" s="195" t="str">
        <f>E24</f>
        <v xml:space="preserve"> </v>
      </c>
      <c r="L92" s="165"/>
    </row>
    <row r="93" spans="2:47" s="166" customFormat="1" ht="10.35" customHeight="1">
      <c r="B93" s="165"/>
      <c r="L93" s="165"/>
    </row>
    <row r="94" spans="2:47" s="166" customFormat="1" ht="29.25" customHeight="1">
      <c r="B94" s="165"/>
      <c r="C94" s="196" t="s">
        <v>103</v>
      </c>
      <c r="D94" s="178"/>
      <c r="E94" s="178"/>
      <c r="F94" s="178"/>
      <c r="G94" s="178"/>
      <c r="H94" s="178"/>
      <c r="I94" s="178"/>
      <c r="J94" s="197" t="s">
        <v>104</v>
      </c>
      <c r="K94" s="178"/>
      <c r="L94" s="165"/>
    </row>
    <row r="95" spans="2:47" s="166" customFormat="1" ht="10.35" customHeight="1">
      <c r="B95" s="165"/>
      <c r="L95" s="165"/>
    </row>
    <row r="96" spans="2:47" s="166" customFormat="1" ht="22.95" customHeight="1">
      <c r="B96" s="165"/>
      <c r="C96" s="198" t="s">
        <v>321</v>
      </c>
      <c r="J96" s="173">
        <f>J127</f>
        <v>0</v>
      </c>
      <c r="L96" s="165"/>
      <c r="AU96" s="158" t="s">
        <v>105</v>
      </c>
    </row>
    <row r="97" spans="2:12" s="200" customFormat="1" ht="24.9" customHeight="1">
      <c r="B97" s="199"/>
      <c r="D97" s="201" t="s">
        <v>106</v>
      </c>
      <c r="E97" s="202"/>
      <c r="F97" s="202"/>
      <c r="G97" s="202"/>
      <c r="H97" s="202"/>
      <c r="I97" s="202"/>
      <c r="J97" s="203">
        <f>J128</f>
        <v>0</v>
      </c>
      <c r="L97" s="199"/>
    </row>
    <row r="98" spans="2:12" s="205" customFormat="1" ht="19.95" customHeight="1">
      <c r="B98" s="204"/>
      <c r="D98" s="206" t="s">
        <v>322</v>
      </c>
      <c r="E98" s="207"/>
      <c r="F98" s="207"/>
      <c r="G98" s="207"/>
      <c r="H98" s="207"/>
      <c r="I98" s="207"/>
      <c r="J98" s="208">
        <f>J129</f>
        <v>0</v>
      </c>
      <c r="L98" s="204"/>
    </row>
    <row r="99" spans="2:12" s="205" customFormat="1" ht="19.95" customHeight="1">
      <c r="B99" s="204"/>
      <c r="D99" s="206" t="s">
        <v>323</v>
      </c>
      <c r="E99" s="207"/>
      <c r="F99" s="207"/>
      <c r="G99" s="207"/>
      <c r="H99" s="207"/>
      <c r="I99" s="207"/>
      <c r="J99" s="208">
        <f>J131</f>
        <v>0</v>
      </c>
      <c r="L99" s="204"/>
    </row>
    <row r="100" spans="2:12" s="205" customFormat="1" ht="19.95" customHeight="1">
      <c r="B100" s="204"/>
      <c r="D100" s="206" t="s">
        <v>324</v>
      </c>
      <c r="E100" s="207"/>
      <c r="F100" s="207"/>
      <c r="G100" s="207"/>
      <c r="H100" s="207"/>
      <c r="I100" s="207"/>
      <c r="J100" s="208">
        <f>J142</f>
        <v>0</v>
      </c>
      <c r="L100" s="204"/>
    </row>
    <row r="101" spans="2:12" s="205" customFormat="1" ht="19.95" customHeight="1">
      <c r="B101" s="204"/>
      <c r="D101" s="206" t="s">
        <v>325</v>
      </c>
      <c r="E101" s="207"/>
      <c r="F101" s="207"/>
      <c r="G101" s="207"/>
      <c r="H101" s="207"/>
      <c r="I101" s="207"/>
      <c r="J101" s="208">
        <f>J166</f>
        <v>0</v>
      </c>
      <c r="L101" s="204"/>
    </row>
    <row r="102" spans="2:12" s="200" customFormat="1" ht="24.9" customHeight="1">
      <c r="B102" s="199"/>
      <c r="D102" s="201" t="s">
        <v>326</v>
      </c>
      <c r="E102" s="202"/>
      <c r="F102" s="202"/>
      <c r="G102" s="202"/>
      <c r="H102" s="202"/>
      <c r="I102" s="202"/>
      <c r="J102" s="203">
        <f>J172</f>
        <v>0</v>
      </c>
      <c r="L102" s="199"/>
    </row>
    <row r="103" spans="2:12" s="205" customFormat="1" ht="19.95" customHeight="1">
      <c r="B103" s="204"/>
      <c r="D103" s="206" t="s">
        <v>327</v>
      </c>
      <c r="E103" s="207"/>
      <c r="F103" s="207"/>
      <c r="G103" s="207"/>
      <c r="H103" s="207"/>
      <c r="I103" s="207"/>
      <c r="J103" s="208">
        <f>J173</f>
        <v>0</v>
      </c>
      <c r="L103" s="204"/>
    </row>
    <row r="104" spans="2:12" s="205" customFormat="1" ht="19.95" customHeight="1">
      <c r="B104" s="204"/>
      <c r="D104" s="206" t="s">
        <v>328</v>
      </c>
      <c r="E104" s="207"/>
      <c r="F104" s="207"/>
      <c r="G104" s="207"/>
      <c r="H104" s="207"/>
      <c r="I104" s="207"/>
      <c r="J104" s="208">
        <f>J182</f>
        <v>0</v>
      </c>
      <c r="L104" s="204"/>
    </row>
    <row r="105" spans="2:12" s="205" customFormat="1" ht="19.95" customHeight="1">
      <c r="B105" s="204"/>
      <c r="D105" s="206" t="s">
        <v>329</v>
      </c>
      <c r="E105" s="207"/>
      <c r="F105" s="207"/>
      <c r="G105" s="207"/>
      <c r="H105" s="207"/>
      <c r="I105" s="207"/>
      <c r="J105" s="208">
        <f>J194</f>
        <v>0</v>
      </c>
      <c r="L105" s="204"/>
    </row>
    <row r="106" spans="2:12" s="205" customFormat="1" ht="19.95" customHeight="1">
      <c r="B106" s="204"/>
      <c r="D106" s="206" t="s">
        <v>330</v>
      </c>
      <c r="E106" s="207"/>
      <c r="F106" s="207"/>
      <c r="G106" s="207"/>
      <c r="H106" s="207"/>
      <c r="I106" s="207"/>
      <c r="J106" s="208">
        <f>J205</f>
        <v>0</v>
      </c>
      <c r="L106" s="204"/>
    </row>
    <row r="107" spans="2:12" s="205" customFormat="1" ht="19.95" customHeight="1">
      <c r="B107" s="204"/>
      <c r="D107" s="206" t="s">
        <v>331</v>
      </c>
      <c r="E107" s="207"/>
      <c r="F107" s="207"/>
      <c r="G107" s="207"/>
      <c r="H107" s="207"/>
      <c r="I107" s="207"/>
      <c r="J107" s="208">
        <f>J218</f>
        <v>0</v>
      </c>
      <c r="L107" s="204"/>
    </row>
    <row r="108" spans="2:12" s="166" customFormat="1" ht="21.75" customHeight="1">
      <c r="B108" s="165"/>
      <c r="L108" s="165"/>
    </row>
    <row r="109" spans="2:12" s="166" customFormat="1" ht="6.9" customHeight="1">
      <c r="B109" s="191"/>
      <c r="C109" s="192"/>
      <c r="D109" s="192"/>
      <c r="E109" s="192"/>
      <c r="F109" s="192"/>
      <c r="G109" s="192"/>
      <c r="H109" s="192"/>
      <c r="I109" s="192"/>
      <c r="J109" s="192"/>
      <c r="K109" s="192"/>
      <c r="L109" s="165"/>
    </row>
    <row r="113" spans="2:63" s="166" customFormat="1" ht="6.9" customHeight="1">
      <c r="B113" s="193"/>
      <c r="C113" s="194"/>
      <c r="D113" s="194"/>
      <c r="E113" s="194"/>
      <c r="F113" s="194"/>
      <c r="G113" s="194"/>
      <c r="H113" s="194"/>
      <c r="I113" s="194"/>
      <c r="J113" s="194"/>
      <c r="K113" s="194"/>
      <c r="L113" s="165"/>
    </row>
    <row r="114" spans="2:63" s="166" customFormat="1" ht="24.9" customHeight="1">
      <c r="B114" s="165"/>
      <c r="C114" s="162" t="s">
        <v>107</v>
      </c>
      <c r="L114" s="165"/>
    </row>
    <row r="115" spans="2:63" s="166" customFormat="1" ht="6.9" customHeight="1">
      <c r="B115" s="165"/>
      <c r="L115" s="165"/>
    </row>
    <row r="116" spans="2:63" s="166" customFormat="1" ht="12" customHeight="1">
      <c r="B116" s="165"/>
      <c r="C116" s="164" t="s">
        <v>17</v>
      </c>
      <c r="L116" s="165"/>
    </row>
    <row r="117" spans="2:63" s="166" customFormat="1" ht="26.25" customHeight="1">
      <c r="B117" s="165"/>
      <c r="E117" s="670" t="str">
        <f>E7</f>
        <v>Snizeni energeticke narocnosti skolni kuchyne SOS a SOU Vocelova</v>
      </c>
      <c r="F117" s="671"/>
      <c r="G117" s="671"/>
      <c r="H117" s="671"/>
      <c r="L117" s="165"/>
    </row>
    <row r="118" spans="2:63" s="166" customFormat="1" ht="12" customHeight="1">
      <c r="B118" s="165"/>
      <c r="C118" s="164" t="s">
        <v>101</v>
      </c>
      <c r="L118" s="165"/>
    </row>
    <row r="119" spans="2:63" s="166" customFormat="1" ht="16.5" customHeight="1">
      <c r="B119" s="165"/>
      <c r="E119" s="672" t="str">
        <f>E9</f>
        <v>SO 01.01.U - Stavební část - uznatelné</v>
      </c>
      <c r="F119" s="673"/>
      <c r="G119" s="673"/>
      <c r="H119" s="673"/>
      <c r="L119" s="165"/>
    </row>
    <row r="120" spans="2:63" s="166" customFormat="1" ht="6.9" customHeight="1">
      <c r="B120" s="165"/>
      <c r="L120" s="165"/>
    </row>
    <row r="121" spans="2:63" s="166" customFormat="1" ht="12" customHeight="1">
      <c r="B121" s="165"/>
      <c r="C121" s="164" t="s">
        <v>21</v>
      </c>
      <c r="F121" s="167" t="str">
        <f>F12</f>
        <v xml:space="preserve">Střední odborná škola a Střední odborné učiliště, </v>
      </c>
      <c r="I121" s="164" t="s">
        <v>23</v>
      </c>
      <c r="J121" s="168" t="str">
        <f>IF(J12="","",J12)</f>
        <v>7. 11. 2025</v>
      </c>
      <c r="L121" s="165"/>
    </row>
    <row r="122" spans="2:63" s="166" customFormat="1" ht="6.9" customHeight="1">
      <c r="B122" s="165"/>
      <c r="L122" s="165"/>
    </row>
    <row r="123" spans="2:63" s="166" customFormat="1" ht="15.15" customHeight="1">
      <c r="B123" s="165"/>
      <c r="C123" s="164" t="s">
        <v>25</v>
      </c>
      <c r="F123" s="167" t="str">
        <f>E15</f>
        <v xml:space="preserve">Střední odborná škola a Střední odborné učiliště, </v>
      </c>
      <c r="I123" s="164" t="s">
        <v>30</v>
      </c>
      <c r="J123" s="195" t="str">
        <f>E21</f>
        <v>Proxion s.r.o.</v>
      </c>
      <c r="L123" s="165"/>
    </row>
    <row r="124" spans="2:63" s="166" customFormat="1" ht="15.15" customHeight="1">
      <c r="B124" s="165"/>
      <c r="C124" s="164" t="s">
        <v>315</v>
      </c>
      <c r="F124" s="167" t="str">
        <f>IF(E18="","",E18)</f>
        <v>Vyplň údaj</v>
      </c>
      <c r="I124" s="164" t="s">
        <v>33</v>
      </c>
      <c r="J124" s="195" t="str">
        <f>E24</f>
        <v xml:space="preserve"> </v>
      </c>
      <c r="L124" s="165"/>
    </row>
    <row r="125" spans="2:63" s="166" customFormat="1" ht="10.35" customHeight="1">
      <c r="B125" s="165"/>
      <c r="L125" s="165"/>
    </row>
    <row r="126" spans="2:63" s="217" customFormat="1" ht="29.25" customHeight="1">
      <c r="B126" s="209"/>
      <c r="C126" s="210" t="s">
        <v>108</v>
      </c>
      <c r="D126" s="211" t="s">
        <v>56</v>
      </c>
      <c r="E126" s="211" t="s">
        <v>52</v>
      </c>
      <c r="F126" s="211" t="s">
        <v>53</v>
      </c>
      <c r="G126" s="211" t="s">
        <v>109</v>
      </c>
      <c r="H126" s="211" t="s">
        <v>110</v>
      </c>
      <c r="I126" s="211" t="s">
        <v>111</v>
      </c>
      <c r="J126" s="212" t="s">
        <v>104</v>
      </c>
      <c r="K126" s="213" t="s">
        <v>112</v>
      </c>
      <c r="L126" s="209"/>
      <c r="M126" s="214" t="s">
        <v>3</v>
      </c>
      <c r="N126" s="215" t="s">
        <v>41</v>
      </c>
      <c r="O126" s="215" t="s">
        <v>113</v>
      </c>
      <c r="P126" s="215" t="s">
        <v>114</v>
      </c>
      <c r="Q126" s="215" t="s">
        <v>115</v>
      </c>
      <c r="R126" s="215" t="s">
        <v>116</v>
      </c>
      <c r="S126" s="215" t="s">
        <v>117</v>
      </c>
      <c r="T126" s="216" t="s">
        <v>118</v>
      </c>
    </row>
    <row r="127" spans="2:63" s="166" customFormat="1" ht="22.95" customHeight="1">
      <c r="B127" s="165"/>
      <c r="C127" s="218" t="s">
        <v>119</v>
      </c>
      <c r="J127" s="219">
        <f>BK127</f>
        <v>0</v>
      </c>
      <c r="L127" s="165"/>
      <c r="M127" s="220"/>
      <c r="N127" s="171"/>
      <c r="O127" s="171"/>
      <c r="P127" s="221">
        <f>P128+P172</f>
        <v>478.81154800000002</v>
      </c>
      <c r="Q127" s="171"/>
      <c r="R127" s="221">
        <f>R128+R172</f>
        <v>7.8432514999999992</v>
      </c>
      <c r="S127" s="171"/>
      <c r="T127" s="222">
        <f>T128+T172</f>
        <v>2.6144549999999995</v>
      </c>
      <c r="AT127" s="158" t="s">
        <v>70</v>
      </c>
      <c r="AU127" s="158" t="s">
        <v>105</v>
      </c>
      <c r="BK127" s="223">
        <f>BK128+BK172</f>
        <v>0</v>
      </c>
    </row>
    <row r="128" spans="2:63" s="225" customFormat="1" ht="25.95" customHeight="1">
      <c r="B128" s="224"/>
      <c r="D128" s="226" t="s">
        <v>70</v>
      </c>
      <c r="E128" s="227" t="s">
        <v>120</v>
      </c>
      <c r="F128" s="227" t="s">
        <v>121</v>
      </c>
      <c r="J128" s="228">
        <f>BK128</f>
        <v>0</v>
      </c>
      <c r="L128" s="224"/>
      <c r="M128" s="229"/>
      <c r="P128" s="230">
        <f>P129+P131+P142+P166</f>
        <v>119.10180699999999</v>
      </c>
      <c r="R128" s="230">
        <f>R129+R131+R142+R166</f>
        <v>3.7752279999999998</v>
      </c>
      <c r="T128" s="231">
        <f>T129+T131+T142+T166</f>
        <v>0.38500000000000001</v>
      </c>
      <c r="AR128" s="226" t="s">
        <v>79</v>
      </c>
      <c r="AT128" s="232" t="s">
        <v>70</v>
      </c>
      <c r="AU128" s="232" t="s">
        <v>71</v>
      </c>
      <c r="AY128" s="226" t="s">
        <v>122</v>
      </c>
      <c r="BK128" s="233">
        <f>BK129+BK131+BK142+BK166</f>
        <v>0</v>
      </c>
    </row>
    <row r="129" spans="2:65" s="225" customFormat="1" ht="22.95" customHeight="1">
      <c r="B129" s="224"/>
      <c r="D129" s="226" t="s">
        <v>70</v>
      </c>
      <c r="E129" s="234" t="s">
        <v>332</v>
      </c>
      <c r="F129" s="234" t="s">
        <v>333</v>
      </c>
      <c r="J129" s="235">
        <f>BK129</f>
        <v>0</v>
      </c>
      <c r="L129" s="224"/>
      <c r="M129" s="229"/>
      <c r="P129" s="230">
        <f>P130</f>
        <v>1.204</v>
      </c>
      <c r="R129" s="230">
        <f>R130</f>
        <v>0.1022</v>
      </c>
      <c r="T129" s="231">
        <f>T130</f>
        <v>0</v>
      </c>
      <c r="AR129" s="226" t="s">
        <v>79</v>
      </c>
      <c r="AT129" s="232" t="s">
        <v>70</v>
      </c>
      <c r="AU129" s="232" t="s">
        <v>79</v>
      </c>
      <c r="AY129" s="226" t="s">
        <v>122</v>
      </c>
      <c r="BK129" s="233">
        <f>BK130</f>
        <v>0</v>
      </c>
    </row>
    <row r="130" spans="2:65" s="166" customFormat="1" ht="37.950000000000003" customHeight="1">
      <c r="B130" s="236"/>
      <c r="C130" s="237" t="s">
        <v>79</v>
      </c>
      <c r="D130" s="237" t="s">
        <v>123</v>
      </c>
      <c r="E130" s="238" t="s">
        <v>334</v>
      </c>
      <c r="F130" s="239" t="s">
        <v>335</v>
      </c>
      <c r="G130" s="240" t="s">
        <v>336</v>
      </c>
      <c r="H130" s="241">
        <v>4</v>
      </c>
      <c r="I130" s="242"/>
      <c r="J130" s="243">
        <f>ROUND(I130*H130,2)</f>
        <v>0</v>
      </c>
      <c r="K130" s="244"/>
      <c r="L130" s="165"/>
      <c r="M130" s="245" t="s">
        <v>3</v>
      </c>
      <c r="N130" s="246" t="s">
        <v>42</v>
      </c>
      <c r="O130" s="247">
        <v>0.30099999999999999</v>
      </c>
      <c r="P130" s="247">
        <f>O130*H130</f>
        <v>1.204</v>
      </c>
      <c r="Q130" s="247">
        <v>2.555E-2</v>
      </c>
      <c r="R130" s="247">
        <f>Q130*H130</f>
        <v>0.1022</v>
      </c>
      <c r="S130" s="247">
        <v>0</v>
      </c>
      <c r="T130" s="248">
        <f>S130*H130</f>
        <v>0</v>
      </c>
      <c r="AR130" s="249" t="s">
        <v>125</v>
      </c>
      <c r="AT130" s="249" t="s">
        <v>123</v>
      </c>
      <c r="AU130" s="249" t="s">
        <v>81</v>
      </c>
      <c r="AY130" s="158" t="s">
        <v>122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58" t="s">
        <v>79</v>
      </c>
      <c r="BK130" s="250">
        <f>ROUND(I130*H130,2)</f>
        <v>0</v>
      </c>
      <c r="BL130" s="158" t="s">
        <v>125</v>
      </c>
      <c r="BM130" s="249" t="s">
        <v>81</v>
      </c>
    </row>
    <row r="131" spans="2:65" s="225" customFormat="1" ht="22.95" customHeight="1">
      <c r="B131" s="224"/>
      <c r="D131" s="226" t="s">
        <v>70</v>
      </c>
      <c r="E131" s="234" t="s">
        <v>337</v>
      </c>
      <c r="F131" s="234" t="s">
        <v>338</v>
      </c>
      <c r="J131" s="235">
        <f>BK131</f>
        <v>0</v>
      </c>
      <c r="L131" s="224"/>
      <c r="M131" s="229"/>
      <c r="P131" s="230">
        <f>SUM(P132:P141)</f>
        <v>36.203499999999998</v>
      </c>
      <c r="R131" s="230">
        <f>SUM(R132:R141)</f>
        <v>3.653054</v>
      </c>
      <c r="T131" s="231">
        <f>SUM(T132:T141)</f>
        <v>0</v>
      </c>
      <c r="AR131" s="226" t="s">
        <v>79</v>
      </c>
      <c r="AT131" s="232" t="s">
        <v>70</v>
      </c>
      <c r="AU131" s="232" t="s">
        <v>79</v>
      </c>
      <c r="AY131" s="226" t="s">
        <v>122</v>
      </c>
      <c r="BK131" s="233">
        <f>SUM(BK132:BK141)</f>
        <v>0</v>
      </c>
    </row>
    <row r="132" spans="2:65" s="166" customFormat="1" ht="21.75" customHeight="1">
      <c r="B132" s="236"/>
      <c r="C132" s="237" t="s">
        <v>81</v>
      </c>
      <c r="D132" s="237" t="s">
        <v>123</v>
      </c>
      <c r="E132" s="238" t="s">
        <v>339</v>
      </c>
      <c r="F132" s="239" t="s">
        <v>340</v>
      </c>
      <c r="G132" s="240" t="s">
        <v>124</v>
      </c>
      <c r="H132" s="241">
        <v>1.5</v>
      </c>
      <c r="I132" s="242"/>
      <c r="J132" s="243">
        <f>ROUND(I132*H132,2)</f>
        <v>0</v>
      </c>
      <c r="K132" s="244"/>
      <c r="L132" s="165"/>
      <c r="M132" s="245" t="s">
        <v>3</v>
      </c>
      <c r="N132" s="246" t="s">
        <v>42</v>
      </c>
      <c r="O132" s="247">
        <v>0.624</v>
      </c>
      <c r="P132" s="247">
        <f>O132*H132</f>
        <v>0.93599999999999994</v>
      </c>
      <c r="Q132" s="247">
        <v>5.6000000000000001E-2</v>
      </c>
      <c r="R132" s="247">
        <f>Q132*H132</f>
        <v>8.4000000000000005E-2</v>
      </c>
      <c r="S132" s="247">
        <v>0</v>
      </c>
      <c r="T132" s="248">
        <f>S132*H132</f>
        <v>0</v>
      </c>
      <c r="AR132" s="249" t="s">
        <v>125</v>
      </c>
      <c r="AT132" s="249" t="s">
        <v>123</v>
      </c>
      <c r="AU132" s="249" t="s">
        <v>81</v>
      </c>
      <c r="AY132" s="158" t="s">
        <v>122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58" t="s">
        <v>79</v>
      </c>
      <c r="BK132" s="250">
        <f>ROUND(I132*H132,2)</f>
        <v>0</v>
      </c>
      <c r="BL132" s="158" t="s">
        <v>125</v>
      </c>
      <c r="BM132" s="249" t="s">
        <v>125</v>
      </c>
    </row>
    <row r="133" spans="2:65" s="252" customFormat="1">
      <c r="B133" s="251"/>
      <c r="D133" s="253" t="s">
        <v>341</v>
      </c>
      <c r="E133" s="254" t="s">
        <v>3</v>
      </c>
      <c r="F133" s="255" t="s">
        <v>342</v>
      </c>
      <c r="H133" s="256">
        <v>1.5</v>
      </c>
      <c r="L133" s="251"/>
      <c r="M133" s="257"/>
      <c r="T133" s="258"/>
      <c r="AT133" s="254" t="s">
        <v>341</v>
      </c>
      <c r="AU133" s="254" t="s">
        <v>81</v>
      </c>
      <c r="AV133" s="252" t="s">
        <v>81</v>
      </c>
      <c r="AW133" s="252" t="s">
        <v>32</v>
      </c>
      <c r="AX133" s="252" t="s">
        <v>71</v>
      </c>
      <c r="AY133" s="254" t="s">
        <v>122</v>
      </c>
    </row>
    <row r="134" spans="2:65" s="260" customFormat="1">
      <c r="B134" s="259"/>
      <c r="D134" s="253" t="s">
        <v>341</v>
      </c>
      <c r="E134" s="261" t="s">
        <v>3</v>
      </c>
      <c r="F134" s="262" t="s">
        <v>343</v>
      </c>
      <c r="H134" s="263">
        <v>1.5</v>
      </c>
      <c r="L134" s="259"/>
      <c r="M134" s="264"/>
      <c r="T134" s="265"/>
      <c r="AT134" s="261" t="s">
        <v>341</v>
      </c>
      <c r="AU134" s="261" t="s">
        <v>81</v>
      </c>
      <c r="AV134" s="260" t="s">
        <v>125</v>
      </c>
      <c r="AW134" s="260" t="s">
        <v>32</v>
      </c>
      <c r="AX134" s="260" t="s">
        <v>79</v>
      </c>
      <c r="AY134" s="261" t="s">
        <v>122</v>
      </c>
    </row>
    <row r="135" spans="2:65" s="166" customFormat="1" ht="24.15" customHeight="1">
      <c r="B135" s="236"/>
      <c r="C135" s="237" t="s">
        <v>332</v>
      </c>
      <c r="D135" s="237" t="s">
        <v>123</v>
      </c>
      <c r="E135" s="238" t="s">
        <v>344</v>
      </c>
      <c r="F135" s="239" t="s">
        <v>345</v>
      </c>
      <c r="G135" s="240" t="s">
        <v>124</v>
      </c>
      <c r="H135" s="241">
        <v>1.5</v>
      </c>
      <c r="I135" s="242"/>
      <c r="J135" s="243">
        <f>ROUND(I135*H135,2)</f>
        <v>0</v>
      </c>
      <c r="K135" s="244"/>
      <c r="L135" s="165"/>
      <c r="M135" s="245" t="s">
        <v>3</v>
      </c>
      <c r="N135" s="246" t="s">
        <v>42</v>
      </c>
      <c r="O135" s="247">
        <v>1.6910000000000001</v>
      </c>
      <c r="P135" s="247">
        <f>O135*H135</f>
        <v>2.5365000000000002</v>
      </c>
      <c r="Q135" s="247">
        <v>4.3830000000000001E-2</v>
      </c>
      <c r="R135" s="247">
        <f>Q135*H135</f>
        <v>6.5744999999999998E-2</v>
      </c>
      <c r="S135" s="247">
        <v>0</v>
      </c>
      <c r="T135" s="248">
        <f>S135*H135</f>
        <v>0</v>
      </c>
      <c r="AR135" s="249" t="s">
        <v>125</v>
      </c>
      <c r="AT135" s="249" t="s">
        <v>123</v>
      </c>
      <c r="AU135" s="249" t="s">
        <v>81</v>
      </c>
      <c r="AY135" s="158" t="s">
        <v>122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58" t="s">
        <v>79</v>
      </c>
      <c r="BK135" s="250">
        <f>ROUND(I135*H135,2)</f>
        <v>0</v>
      </c>
      <c r="BL135" s="158" t="s">
        <v>125</v>
      </c>
      <c r="BM135" s="249" t="s">
        <v>337</v>
      </c>
    </row>
    <row r="136" spans="2:65" s="252" customFormat="1">
      <c r="B136" s="251"/>
      <c r="D136" s="253" t="s">
        <v>341</v>
      </c>
      <c r="E136" s="254" t="s">
        <v>3</v>
      </c>
      <c r="F136" s="255" t="s">
        <v>342</v>
      </c>
      <c r="H136" s="256">
        <v>1.5</v>
      </c>
      <c r="L136" s="251"/>
      <c r="M136" s="257"/>
      <c r="T136" s="258"/>
      <c r="AT136" s="254" t="s">
        <v>341</v>
      </c>
      <c r="AU136" s="254" t="s">
        <v>81</v>
      </c>
      <c r="AV136" s="252" t="s">
        <v>81</v>
      </c>
      <c r="AW136" s="252" t="s">
        <v>32</v>
      </c>
      <c r="AX136" s="252" t="s">
        <v>71</v>
      </c>
      <c r="AY136" s="254" t="s">
        <v>122</v>
      </c>
    </row>
    <row r="137" spans="2:65" s="260" customFormat="1">
      <c r="B137" s="259"/>
      <c r="D137" s="253" t="s">
        <v>341</v>
      </c>
      <c r="E137" s="261" t="s">
        <v>3</v>
      </c>
      <c r="F137" s="262" t="s">
        <v>343</v>
      </c>
      <c r="H137" s="263">
        <v>1.5</v>
      </c>
      <c r="L137" s="259"/>
      <c r="M137" s="264"/>
      <c r="T137" s="265"/>
      <c r="AT137" s="261" t="s">
        <v>341</v>
      </c>
      <c r="AU137" s="261" t="s">
        <v>81</v>
      </c>
      <c r="AV137" s="260" t="s">
        <v>125</v>
      </c>
      <c r="AW137" s="260" t="s">
        <v>32</v>
      </c>
      <c r="AX137" s="260" t="s">
        <v>79</v>
      </c>
      <c r="AY137" s="261" t="s">
        <v>122</v>
      </c>
    </row>
    <row r="138" spans="2:65" s="166" customFormat="1" ht="37.950000000000003" customHeight="1">
      <c r="B138" s="236"/>
      <c r="C138" s="237" t="s">
        <v>125</v>
      </c>
      <c r="D138" s="237" t="s">
        <v>123</v>
      </c>
      <c r="E138" s="238" t="s">
        <v>346</v>
      </c>
      <c r="F138" s="239" t="s">
        <v>347</v>
      </c>
      <c r="G138" s="240" t="s">
        <v>336</v>
      </c>
      <c r="H138" s="241">
        <v>40</v>
      </c>
      <c r="I138" s="242"/>
      <c r="J138" s="243">
        <f>ROUND(I138*H138,2)</f>
        <v>0</v>
      </c>
      <c r="K138" s="244"/>
      <c r="L138" s="165"/>
      <c r="M138" s="245" t="s">
        <v>3</v>
      </c>
      <c r="N138" s="246" t="s">
        <v>42</v>
      </c>
      <c r="O138" s="247">
        <v>0.72499999999999998</v>
      </c>
      <c r="P138" s="247">
        <f>O138*H138</f>
        <v>29</v>
      </c>
      <c r="Q138" s="247">
        <v>4.3799999999999999E-2</v>
      </c>
      <c r="R138" s="247">
        <f>Q138*H138</f>
        <v>1.752</v>
      </c>
      <c r="S138" s="247">
        <v>0</v>
      </c>
      <c r="T138" s="248">
        <f>S138*H138</f>
        <v>0</v>
      </c>
      <c r="AR138" s="249" t="s">
        <v>125</v>
      </c>
      <c r="AT138" s="249" t="s">
        <v>123</v>
      </c>
      <c r="AU138" s="249" t="s">
        <v>81</v>
      </c>
      <c r="AY138" s="158" t="s">
        <v>122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58" t="s">
        <v>79</v>
      </c>
      <c r="BK138" s="250">
        <f>ROUND(I138*H138,2)</f>
        <v>0</v>
      </c>
      <c r="BL138" s="158" t="s">
        <v>125</v>
      </c>
      <c r="BM138" s="249" t="s">
        <v>348</v>
      </c>
    </row>
    <row r="139" spans="2:65" s="166" customFormat="1" ht="37.950000000000003" customHeight="1">
      <c r="B139" s="236"/>
      <c r="C139" s="237" t="s">
        <v>349</v>
      </c>
      <c r="D139" s="237" t="s">
        <v>123</v>
      </c>
      <c r="E139" s="238" t="s">
        <v>350</v>
      </c>
      <c r="F139" s="239" t="s">
        <v>351</v>
      </c>
      <c r="G139" s="240" t="s">
        <v>352</v>
      </c>
      <c r="H139" s="241">
        <v>0.7</v>
      </c>
      <c r="I139" s="242"/>
      <c r="J139" s="243">
        <f>ROUND(I139*H139,2)</f>
        <v>0</v>
      </c>
      <c r="K139" s="244"/>
      <c r="L139" s="165"/>
      <c r="M139" s="245" t="s">
        <v>3</v>
      </c>
      <c r="N139" s="246" t="s">
        <v>42</v>
      </c>
      <c r="O139" s="247">
        <v>5.33</v>
      </c>
      <c r="P139" s="247">
        <f>O139*H139</f>
        <v>3.7309999999999999</v>
      </c>
      <c r="Q139" s="247">
        <v>2.5018699999999998</v>
      </c>
      <c r="R139" s="247">
        <f>Q139*H139</f>
        <v>1.7513089999999998</v>
      </c>
      <c r="S139" s="247">
        <v>0</v>
      </c>
      <c r="T139" s="248">
        <f>S139*H139</f>
        <v>0</v>
      </c>
      <c r="AR139" s="249" t="s">
        <v>125</v>
      </c>
      <c r="AT139" s="249" t="s">
        <v>123</v>
      </c>
      <c r="AU139" s="249" t="s">
        <v>81</v>
      </c>
      <c r="AY139" s="158" t="s">
        <v>122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58" t="s">
        <v>79</v>
      </c>
      <c r="BK139" s="250">
        <f>ROUND(I139*H139,2)</f>
        <v>0</v>
      </c>
      <c r="BL139" s="158" t="s">
        <v>125</v>
      </c>
      <c r="BM139" s="249" t="s">
        <v>353</v>
      </c>
    </row>
    <row r="140" spans="2:65" s="252" customFormat="1">
      <c r="B140" s="251"/>
      <c r="D140" s="253" t="s">
        <v>341</v>
      </c>
      <c r="E140" s="254" t="s">
        <v>3</v>
      </c>
      <c r="F140" s="255" t="s">
        <v>354</v>
      </c>
      <c r="H140" s="256">
        <v>0.7</v>
      </c>
      <c r="L140" s="251"/>
      <c r="M140" s="257"/>
      <c r="T140" s="258"/>
      <c r="AT140" s="254" t="s">
        <v>341</v>
      </c>
      <c r="AU140" s="254" t="s">
        <v>81</v>
      </c>
      <c r="AV140" s="252" t="s">
        <v>81</v>
      </c>
      <c r="AW140" s="252" t="s">
        <v>32</v>
      </c>
      <c r="AX140" s="252" t="s">
        <v>71</v>
      </c>
      <c r="AY140" s="254" t="s">
        <v>122</v>
      </c>
    </row>
    <row r="141" spans="2:65" s="260" customFormat="1">
      <c r="B141" s="259"/>
      <c r="D141" s="253" t="s">
        <v>341</v>
      </c>
      <c r="E141" s="261" t="s">
        <v>3</v>
      </c>
      <c r="F141" s="262" t="s">
        <v>343</v>
      </c>
      <c r="H141" s="263">
        <v>0.7</v>
      </c>
      <c r="L141" s="259"/>
      <c r="M141" s="264"/>
      <c r="T141" s="265"/>
      <c r="AT141" s="261" t="s">
        <v>341</v>
      </c>
      <c r="AU141" s="261" t="s">
        <v>81</v>
      </c>
      <c r="AV141" s="260" t="s">
        <v>125</v>
      </c>
      <c r="AW141" s="260" t="s">
        <v>32</v>
      </c>
      <c r="AX141" s="260" t="s">
        <v>79</v>
      </c>
      <c r="AY141" s="261" t="s">
        <v>122</v>
      </c>
    </row>
    <row r="142" spans="2:65" s="225" customFormat="1" ht="22.95" customHeight="1">
      <c r="B142" s="224"/>
      <c r="D142" s="226" t="s">
        <v>70</v>
      </c>
      <c r="E142" s="234" t="s">
        <v>355</v>
      </c>
      <c r="F142" s="234" t="s">
        <v>356</v>
      </c>
      <c r="J142" s="235">
        <f>BK142</f>
        <v>0</v>
      </c>
      <c r="L142" s="224"/>
      <c r="M142" s="229"/>
      <c r="P142" s="230">
        <f>SUM(P143:P165)</f>
        <v>69.971599999999995</v>
      </c>
      <c r="R142" s="230">
        <f>SUM(R143:R165)</f>
        <v>1.9973999999999999E-2</v>
      </c>
      <c r="T142" s="231">
        <f>SUM(T143:T165)</f>
        <v>0.38500000000000001</v>
      </c>
      <c r="AR142" s="226" t="s">
        <v>79</v>
      </c>
      <c r="AT142" s="232" t="s">
        <v>70</v>
      </c>
      <c r="AU142" s="232" t="s">
        <v>79</v>
      </c>
      <c r="AY142" s="226" t="s">
        <v>122</v>
      </c>
      <c r="BK142" s="233">
        <f>SUM(BK143:BK165)</f>
        <v>0</v>
      </c>
    </row>
    <row r="143" spans="2:65" s="166" customFormat="1" ht="37.950000000000003" customHeight="1">
      <c r="B143" s="236"/>
      <c r="C143" s="237" t="s">
        <v>337</v>
      </c>
      <c r="D143" s="237" t="s">
        <v>123</v>
      </c>
      <c r="E143" s="238" t="s">
        <v>357</v>
      </c>
      <c r="F143" s="239" t="s">
        <v>358</v>
      </c>
      <c r="G143" s="240" t="s">
        <v>124</v>
      </c>
      <c r="H143" s="241">
        <v>80</v>
      </c>
      <c r="I143" s="242"/>
      <c r="J143" s="243">
        <f>ROUND(I143*H143,2)</f>
        <v>0</v>
      </c>
      <c r="K143" s="244"/>
      <c r="L143" s="165"/>
      <c r="M143" s="245" t="s">
        <v>3</v>
      </c>
      <c r="N143" s="246" t="s">
        <v>42</v>
      </c>
      <c r="O143" s="247">
        <v>0.105</v>
      </c>
      <c r="P143" s="247">
        <f>O143*H143</f>
        <v>8.4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AR143" s="249" t="s">
        <v>125</v>
      </c>
      <c r="AT143" s="249" t="s">
        <v>123</v>
      </c>
      <c r="AU143" s="249" t="s">
        <v>81</v>
      </c>
      <c r="AY143" s="158" t="s">
        <v>122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58" t="s">
        <v>79</v>
      </c>
      <c r="BK143" s="250">
        <f>ROUND(I143*H143,2)</f>
        <v>0</v>
      </c>
      <c r="BL143" s="158" t="s">
        <v>125</v>
      </c>
      <c r="BM143" s="249" t="s">
        <v>9</v>
      </c>
    </row>
    <row r="144" spans="2:65" s="252" customFormat="1">
      <c r="B144" s="251"/>
      <c r="D144" s="253" t="s">
        <v>341</v>
      </c>
      <c r="E144" s="254" t="s">
        <v>3</v>
      </c>
      <c r="F144" s="255" t="s">
        <v>359</v>
      </c>
      <c r="H144" s="256">
        <v>80</v>
      </c>
      <c r="L144" s="251"/>
      <c r="M144" s="257"/>
      <c r="T144" s="258"/>
      <c r="AT144" s="254" t="s">
        <v>341</v>
      </c>
      <c r="AU144" s="254" t="s">
        <v>81</v>
      </c>
      <c r="AV144" s="252" t="s">
        <v>81</v>
      </c>
      <c r="AW144" s="252" t="s">
        <v>32</v>
      </c>
      <c r="AX144" s="252" t="s">
        <v>71</v>
      </c>
      <c r="AY144" s="254" t="s">
        <v>122</v>
      </c>
    </row>
    <row r="145" spans="2:65" s="260" customFormat="1">
      <c r="B145" s="259"/>
      <c r="D145" s="253" t="s">
        <v>341</v>
      </c>
      <c r="E145" s="261" t="s">
        <v>3</v>
      </c>
      <c r="F145" s="262" t="s">
        <v>343</v>
      </c>
      <c r="H145" s="263">
        <v>80</v>
      </c>
      <c r="L145" s="259"/>
      <c r="M145" s="264"/>
      <c r="T145" s="265"/>
      <c r="AT145" s="261" t="s">
        <v>341</v>
      </c>
      <c r="AU145" s="261" t="s">
        <v>81</v>
      </c>
      <c r="AV145" s="260" t="s">
        <v>125</v>
      </c>
      <c r="AW145" s="260" t="s">
        <v>32</v>
      </c>
      <c r="AX145" s="260" t="s">
        <v>79</v>
      </c>
      <c r="AY145" s="261" t="s">
        <v>122</v>
      </c>
    </row>
    <row r="146" spans="2:65" s="166" customFormat="1" ht="37.950000000000003" customHeight="1">
      <c r="B146" s="236"/>
      <c r="C146" s="237" t="s">
        <v>360</v>
      </c>
      <c r="D146" s="237" t="s">
        <v>123</v>
      </c>
      <c r="E146" s="238" t="s">
        <v>361</v>
      </c>
      <c r="F146" s="239" t="s">
        <v>362</v>
      </c>
      <c r="G146" s="240" t="s">
        <v>124</v>
      </c>
      <c r="H146" s="241">
        <v>36</v>
      </c>
      <c r="I146" s="242"/>
      <c r="J146" s="243">
        <f>ROUND(I146*H146,2)</f>
        <v>0</v>
      </c>
      <c r="K146" s="244"/>
      <c r="L146" s="165"/>
      <c r="M146" s="245" t="s">
        <v>3</v>
      </c>
      <c r="N146" s="246" t="s">
        <v>42</v>
      </c>
      <c r="O146" s="247">
        <v>0.10100000000000001</v>
      </c>
      <c r="P146" s="247">
        <f>O146*H146</f>
        <v>3.6360000000000001</v>
      </c>
      <c r="Q146" s="247">
        <v>1.0000000000000001E-5</v>
      </c>
      <c r="R146" s="247">
        <f>Q146*H146</f>
        <v>3.6000000000000002E-4</v>
      </c>
      <c r="S146" s="247">
        <v>0</v>
      </c>
      <c r="T146" s="248">
        <f>S146*H146</f>
        <v>0</v>
      </c>
      <c r="AR146" s="249" t="s">
        <v>125</v>
      </c>
      <c r="AT146" s="249" t="s">
        <v>123</v>
      </c>
      <c r="AU146" s="249" t="s">
        <v>81</v>
      </c>
      <c r="AY146" s="158" t="s">
        <v>122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58" t="s">
        <v>79</v>
      </c>
      <c r="BK146" s="250">
        <f>ROUND(I146*H146,2)</f>
        <v>0</v>
      </c>
      <c r="BL146" s="158" t="s">
        <v>125</v>
      </c>
      <c r="BM146" s="249" t="s">
        <v>363</v>
      </c>
    </row>
    <row r="147" spans="2:65" s="166" customFormat="1" ht="33" customHeight="1">
      <c r="B147" s="236"/>
      <c r="C147" s="237" t="s">
        <v>348</v>
      </c>
      <c r="D147" s="237" t="s">
        <v>123</v>
      </c>
      <c r="E147" s="238" t="s">
        <v>364</v>
      </c>
      <c r="F147" s="239" t="s">
        <v>365</v>
      </c>
      <c r="G147" s="240" t="s">
        <v>124</v>
      </c>
      <c r="H147" s="241">
        <v>26.4</v>
      </c>
      <c r="I147" s="242"/>
      <c r="J147" s="243">
        <f>ROUND(I147*H147,2)</f>
        <v>0</v>
      </c>
      <c r="K147" s="244"/>
      <c r="L147" s="165"/>
      <c r="M147" s="245" t="s">
        <v>3</v>
      </c>
      <c r="N147" s="246" t="s">
        <v>42</v>
      </c>
      <c r="O147" s="247">
        <v>7.3999999999999996E-2</v>
      </c>
      <c r="P147" s="247">
        <f>O147*H147</f>
        <v>1.9535999999999998</v>
      </c>
      <c r="Q147" s="247">
        <v>1.0000000000000001E-5</v>
      </c>
      <c r="R147" s="247">
        <f>Q147*H147</f>
        <v>2.6400000000000002E-4</v>
      </c>
      <c r="S147" s="247">
        <v>0</v>
      </c>
      <c r="T147" s="248">
        <f>S147*H147</f>
        <v>0</v>
      </c>
      <c r="AR147" s="249" t="s">
        <v>125</v>
      </c>
      <c r="AT147" s="249" t="s">
        <v>123</v>
      </c>
      <c r="AU147" s="249" t="s">
        <v>81</v>
      </c>
      <c r="AY147" s="158" t="s">
        <v>122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58" t="s">
        <v>79</v>
      </c>
      <c r="BK147" s="250">
        <f>ROUND(I147*H147,2)</f>
        <v>0</v>
      </c>
      <c r="BL147" s="158" t="s">
        <v>125</v>
      </c>
      <c r="BM147" s="249" t="s">
        <v>366</v>
      </c>
    </row>
    <row r="148" spans="2:65" s="252" customFormat="1">
      <c r="B148" s="251"/>
      <c r="D148" s="253" t="s">
        <v>341</v>
      </c>
      <c r="E148" s="254" t="s">
        <v>3</v>
      </c>
      <c r="F148" s="255" t="s">
        <v>367</v>
      </c>
      <c r="H148" s="256">
        <v>19.2</v>
      </c>
      <c r="L148" s="251"/>
      <c r="M148" s="257"/>
      <c r="T148" s="258"/>
      <c r="AT148" s="254" t="s">
        <v>341</v>
      </c>
      <c r="AU148" s="254" t="s">
        <v>81</v>
      </c>
      <c r="AV148" s="252" t="s">
        <v>81</v>
      </c>
      <c r="AW148" s="252" t="s">
        <v>32</v>
      </c>
      <c r="AX148" s="252" t="s">
        <v>71</v>
      </c>
      <c r="AY148" s="254" t="s">
        <v>122</v>
      </c>
    </row>
    <row r="149" spans="2:65" s="252" customFormat="1">
      <c r="B149" s="251"/>
      <c r="D149" s="253" t="s">
        <v>341</v>
      </c>
      <c r="E149" s="254" t="s">
        <v>3</v>
      </c>
      <c r="F149" s="255" t="s">
        <v>368</v>
      </c>
      <c r="H149" s="256">
        <v>7.2</v>
      </c>
      <c r="L149" s="251"/>
      <c r="M149" s="257"/>
      <c r="T149" s="258"/>
      <c r="AT149" s="254" t="s">
        <v>341</v>
      </c>
      <c r="AU149" s="254" t="s">
        <v>81</v>
      </c>
      <c r="AV149" s="252" t="s">
        <v>81</v>
      </c>
      <c r="AW149" s="252" t="s">
        <v>32</v>
      </c>
      <c r="AX149" s="252" t="s">
        <v>71</v>
      </c>
      <c r="AY149" s="254" t="s">
        <v>122</v>
      </c>
    </row>
    <row r="150" spans="2:65" s="260" customFormat="1">
      <c r="B150" s="259"/>
      <c r="D150" s="253" t="s">
        <v>341</v>
      </c>
      <c r="E150" s="261" t="s">
        <v>3</v>
      </c>
      <c r="F150" s="262" t="s">
        <v>343</v>
      </c>
      <c r="H150" s="263">
        <v>26.4</v>
      </c>
      <c r="L150" s="259"/>
      <c r="M150" s="264"/>
      <c r="T150" s="265"/>
      <c r="AT150" s="261" t="s">
        <v>341</v>
      </c>
      <c r="AU150" s="261" t="s">
        <v>81</v>
      </c>
      <c r="AV150" s="260" t="s">
        <v>125</v>
      </c>
      <c r="AW150" s="260" t="s">
        <v>32</v>
      </c>
      <c r="AX150" s="260" t="s">
        <v>79</v>
      </c>
      <c r="AY150" s="261" t="s">
        <v>122</v>
      </c>
    </row>
    <row r="151" spans="2:65" s="166" customFormat="1" ht="24.15" customHeight="1">
      <c r="B151" s="236"/>
      <c r="C151" s="237" t="s">
        <v>355</v>
      </c>
      <c r="D151" s="237" t="s">
        <v>123</v>
      </c>
      <c r="E151" s="238" t="s">
        <v>369</v>
      </c>
      <c r="F151" s="239" t="s">
        <v>370</v>
      </c>
      <c r="G151" s="240" t="s">
        <v>124</v>
      </c>
      <c r="H151" s="241">
        <v>15</v>
      </c>
      <c r="I151" s="242"/>
      <c r="J151" s="243">
        <f>ROUND(I151*H151,2)</f>
        <v>0</v>
      </c>
      <c r="K151" s="244"/>
      <c r="L151" s="165"/>
      <c r="M151" s="245" t="s">
        <v>3</v>
      </c>
      <c r="N151" s="246" t="s">
        <v>42</v>
      </c>
      <c r="O151" s="247">
        <v>0.28599999999999998</v>
      </c>
      <c r="P151" s="247">
        <f>O151*H151</f>
        <v>4.29</v>
      </c>
      <c r="Q151" s="247">
        <v>1.0000000000000001E-5</v>
      </c>
      <c r="R151" s="247">
        <f>Q151*H151</f>
        <v>1.5000000000000001E-4</v>
      </c>
      <c r="S151" s="247">
        <v>0</v>
      </c>
      <c r="T151" s="248">
        <f>S151*H151</f>
        <v>0</v>
      </c>
      <c r="AR151" s="249" t="s">
        <v>125</v>
      </c>
      <c r="AT151" s="249" t="s">
        <v>123</v>
      </c>
      <c r="AU151" s="249" t="s">
        <v>81</v>
      </c>
      <c r="AY151" s="158" t="s">
        <v>122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58" t="s">
        <v>79</v>
      </c>
      <c r="BK151" s="250">
        <f>ROUND(I151*H151,2)</f>
        <v>0</v>
      </c>
      <c r="BL151" s="158" t="s">
        <v>125</v>
      </c>
      <c r="BM151" s="249" t="s">
        <v>371</v>
      </c>
    </row>
    <row r="152" spans="2:65" s="166" customFormat="1" ht="24.15" customHeight="1">
      <c r="B152" s="236"/>
      <c r="C152" s="237" t="s">
        <v>353</v>
      </c>
      <c r="D152" s="237" t="s">
        <v>123</v>
      </c>
      <c r="E152" s="238" t="s">
        <v>372</v>
      </c>
      <c r="F152" s="239" t="s">
        <v>373</v>
      </c>
      <c r="G152" s="240" t="s">
        <v>124</v>
      </c>
      <c r="H152" s="241">
        <v>1280</v>
      </c>
      <c r="I152" s="242"/>
      <c r="J152" s="243">
        <f>ROUND(I152*H152,2)</f>
        <v>0</v>
      </c>
      <c r="K152" s="244"/>
      <c r="L152" s="165"/>
      <c r="M152" s="245" t="s">
        <v>3</v>
      </c>
      <c r="N152" s="246" t="s">
        <v>42</v>
      </c>
      <c r="O152" s="247">
        <v>8.9999999999999993E-3</v>
      </c>
      <c r="P152" s="247">
        <f>O152*H152</f>
        <v>11.52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AR152" s="249" t="s">
        <v>125</v>
      </c>
      <c r="AT152" s="249" t="s">
        <v>123</v>
      </c>
      <c r="AU152" s="249" t="s">
        <v>81</v>
      </c>
      <c r="AY152" s="158" t="s">
        <v>122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58" t="s">
        <v>79</v>
      </c>
      <c r="BK152" s="250">
        <f>ROUND(I152*H152,2)</f>
        <v>0</v>
      </c>
      <c r="BL152" s="158" t="s">
        <v>125</v>
      </c>
      <c r="BM152" s="249" t="s">
        <v>374</v>
      </c>
    </row>
    <row r="153" spans="2:65" s="252" customFormat="1">
      <c r="B153" s="251"/>
      <c r="D153" s="253" t="s">
        <v>341</v>
      </c>
      <c r="E153" s="254" t="s">
        <v>3</v>
      </c>
      <c r="F153" s="255" t="s">
        <v>375</v>
      </c>
      <c r="H153" s="256">
        <v>1280</v>
      </c>
      <c r="L153" s="251"/>
      <c r="M153" s="257"/>
      <c r="T153" s="258"/>
      <c r="AT153" s="254" t="s">
        <v>341</v>
      </c>
      <c r="AU153" s="254" t="s">
        <v>81</v>
      </c>
      <c r="AV153" s="252" t="s">
        <v>81</v>
      </c>
      <c r="AW153" s="252" t="s">
        <v>32</v>
      </c>
      <c r="AX153" s="252" t="s">
        <v>71</v>
      </c>
      <c r="AY153" s="254" t="s">
        <v>122</v>
      </c>
    </row>
    <row r="154" spans="2:65" s="260" customFormat="1">
      <c r="B154" s="259"/>
      <c r="D154" s="253" t="s">
        <v>341</v>
      </c>
      <c r="E154" s="261" t="s">
        <v>3</v>
      </c>
      <c r="F154" s="262" t="s">
        <v>343</v>
      </c>
      <c r="H154" s="263">
        <v>1280</v>
      </c>
      <c r="L154" s="259"/>
      <c r="M154" s="264"/>
      <c r="T154" s="265"/>
      <c r="AT154" s="261" t="s">
        <v>341</v>
      </c>
      <c r="AU154" s="261" t="s">
        <v>81</v>
      </c>
      <c r="AV154" s="260" t="s">
        <v>125</v>
      </c>
      <c r="AW154" s="260" t="s">
        <v>32</v>
      </c>
      <c r="AX154" s="260" t="s">
        <v>79</v>
      </c>
      <c r="AY154" s="261" t="s">
        <v>122</v>
      </c>
    </row>
    <row r="155" spans="2:65" s="166" customFormat="1" ht="24.15" customHeight="1">
      <c r="B155" s="236"/>
      <c r="C155" s="237" t="s">
        <v>376</v>
      </c>
      <c r="D155" s="237" t="s">
        <v>123</v>
      </c>
      <c r="E155" s="238" t="s">
        <v>377</v>
      </c>
      <c r="F155" s="239" t="s">
        <v>378</v>
      </c>
      <c r="G155" s="240" t="s">
        <v>124</v>
      </c>
      <c r="H155" s="241">
        <v>640</v>
      </c>
      <c r="I155" s="242"/>
      <c r="J155" s="243">
        <f>ROUND(I155*H155,2)</f>
        <v>0</v>
      </c>
      <c r="K155" s="244"/>
      <c r="L155" s="165"/>
      <c r="M155" s="245" t="s">
        <v>3</v>
      </c>
      <c r="N155" s="246" t="s">
        <v>42</v>
      </c>
      <c r="O155" s="247">
        <v>1.6E-2</v>
      </c>
      <c r="P155" s="247">
        <f>O155*H155</f>
        <v>10.24</v>
      </c>
      <c r="Q155" s="247">
        <v>1.0000000000000001E-5</v>
      </c>
      <c r="R155" s="247">
        <f>Q155*H155</f>
        <v>6.4000000000000003E-3</v>
      </c>
      <c r="S155" s="247">
        <v>0</v>
      </c>
      <c r="T155" s="248">
        <f>S155*H155</f>
        <v>0</v>
      </c>
      <c r="AR155" s="249" t="s">
        <v>125</v>
      </c>
      <c r="AT155" s="249" t="s">
        <v>123</v>
      </c>
      <c r="AU155" s="249" t="s">
        <v>81</v>
      </c>
      <c r="AY155" s="158" t="s">
        <v>122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58" t="s">
        <v>79</v>
      </c>
      <c r="BK155" s="250">
        <f>ROUND(I155*H155,2)</f>
        <v>0</v>
      </c>
      <c r="BL155" s="158" t="s">
        <v>125</v>
      </c>
      <c r="BM155" s="249" t="s">
        <v>379</v>
      </c>
    </row>
    <row r="156" spans="2:65" s="252" customFormat="1">
      <c r="B156" s="251"/>
      <c r="D156" s="253" t="s">
        <v>341</v>
      </c>
      <c r="E156" s="254" t="s">
        <v>3</v>
      </c>
      <c r="F156" s="255" t="s">
        <v>380</v>
      </c>
      <c r="H156" s="256">
        <v>640</v>
      </c>
      <c r="L156" s="251"/>
      <c r="M156" s="257"/>
      <c r="T156" s="258"/>
      <c r="AT156" s="254" t="s">
        <v>341</v>
      </c>
      <c r="AU156" s="254" t="s">
        <v>81</v>
      </c>
      <c r="AV156" s="252" t="s">
        <v>81</v>
      </c>
      <c r="AW156" s="252" t="s">
        <v>32</v>
      </c>
      <c r="AX156" s="252" t="s">
        <v>71</v>
      </c>
      <c r="AY156" s="254" t="s">
        <v>122</v>
      </c>
    </row>
    <row r="157" spans="2:65" s="260" customFormat="1">
      <c r="B157" s="259"/>
      <c r="D157" s="253" t="s">
        <v>341</v>
      </c>
      <c r="E157" s="261" t="s">
        <v>3</v>
      </c>
      <c r="F157" s="262" t="s">
        <v>343</v>
      </c>
      <c r="H157" s="263">
        <v>640</v>
      </c>
      <c r="L157" s="259"/>
      <c r="M157" s="264"/>
      <c r="T157" s="265"/>
      <c r="AT157" s="261" t="s">
        <v>341</v>
      </c>
      <c r="AU157" s="261" t="s">
        <v>81</v>
      </c>
      <c r="AV157" s="260" t="s">
        <v>125</v>
      </c>
      <c r="AW157" s="260" t="s">
        <v>32</v>
      </c>
      <c r="AX157" s="260" t="s">
        <v>79</v>
      </c>
      <c r="AY157" s="261" t="s">
        <v>122</v>
      </c>
    </row>
    <row r="158" spans="2:65" s="166" customFormat="1" ht="33" customHeight="1">
      <c r="B158" s="236"/>
      <c r="C158" s="237" t="s">
        <v>9</v>
      </c>
      <c r="D158" s="237" t="s">
        <v>123</v>
      </c>
      <c r="E158" s="238" t="s">
        <v>381</v>
      </c>
      <c r="F158" s="239" t="s">
        <v>382</v>
      </c>
      <c r="G158" s="240" t="s">
        <v>124</v>
      </c>
      <c r="H158" s="241">
        <v>320</v>
      </c>
      <c r="I158" s="242"/>
      <c r="J158" s="243">
        <f t="shared" ref="J158:J163" si="0">ROUND(I158*H158,2)</f>
        <v>0</v>
      </c>
      <c r="K158" s="244"/>
      <c r="L158" s="165"/>
      <c r="M158" s="245" t="s">
        <v>3</v>
      </c>
      <c r="N158" s="246" t="s">
        <v>42</v>
      </c>
      <c r="O158" s="247">
        <v>4.1000000000000002E-2</v>
      </c>
      <c r="P158" s="247">
        <f t="shared" ref="P158:P163" si="1">O158*H158</f>
        <v>13.120000000000001</v>
      </c>
      <c r="Q158" s="247">
        <v>4.0000000000000003E-5</v>
      </c>
      <c r="R158" s="247">
        <f t="shared" ref="R158:R163" si="2">Q158*H158</f>
        <v>1.2800000000000001E-2</v>
      </c>
      <c r="S158" s="247">
        <v>0</v>
      </c>
      <c r="T158" s="248">
        <f t="shared" ref="T158:T163" si="3">S158*H158</f>
        <v>0</v>
      </c>
      <c r="AR158" s="249" t="s">
        <v>125</v>
      </c>
      <c r="AT158" s="249" t="s">
        <v>123</v>
      </c>
      <c r="AU158" s="249" t="s">
        <v>81</v>
      </c>
      <c r="AY158" s="158" t="s">
        <v>122</v>
      </c>
      <c r="BE158" s="250">
        <f t="shared" ref="BE158:BE163" si="4">IF(N158="základní",J158,0)</f>
        <v>0</v>
      </c>
      <c r="BF158" s="250">
        <f t="shared" ref="BF158:BF163" si="5">IF(N158="snížená",J158,0)</f>
        <v>0</v>
      </c>
      <c r="BG158" s="250">
        <f t="shared" ref="BG158:BG163" si="6">IF(N158="zákl. přenesená",J158,0)</f>
        <v>0</v>
      </c>
      <c r="BH158" s="250">
        <f t="shared" ref="BH158:BH163" si="7">IF(N158="sníž. přenesená",J158,0)</f>
        <v>0</v>
      </c>
      <c r="BI158" s="250">
        <f t="shared" ref="BI158:BI163" si="8">IF(N158="nulová",J158,0)</f>
        <v>0</v>
      </c>
      <c r="BJ158" s="158" t="s">
        <v>79</v>
      </c>
      <c r="BK158" s="250">
        <f t="shared" ref="BK158:BK163" si="9">ROUND(I158*H158,2)</f>
        <v>0</v>
      </c>
      <c r="BL158" s="158" t="s">
        <v>125</v>
      </c>
      <c r="BM158" s="249" t="s">
        <v>383</v>
      </c>
    </row>
    <row r="159" spans="2:65" s="166" customFormat="1" ht="24.15" customHeight="1">
      <c r="B159" s="236"/>
      <c r="C159" s="237" t="s">
        <v>384</v>
      </c>
      <c r="D159" s="237" t="s">
        <v>123</v>
      </c>
      <c r="E159" s="238" t="s">
        <v>385</v>
      </c>
      <c r="F159" s="239" t="s">
        <v>386</v>
      </c>
      <c r="G159" s="240" t="s">
        <v>124</v>
      </c>
      <c r="H159" s="241">
        <v>160</v>
      </c>
      <c r="I159" s="242"/>
      <c r="J159" s="243">
        <f t="shared" si="0"/>
        <v>0</v>
      </c>
      <c r="K159" s="244"/>
      <c r="L159" s="165"/>
      <c r="M159" s="245" t="s">
        <v>3</v>
      </c>
      <c r="N159" s="246" t="s">
        <v>42</v>
      </c>
      <c r="O159" s="247">
        <v>2.9000000000000001E-2</v>
      </c>
      <c r="P159" s="247">
        <f t="shared" si="1"/>
        <v>4.6400000000000006</v>
      </c>
      <c r="Q159" s="247">
        <v>0</v>
      </c>
      <c r="R159" s="247">
        <f t="shared" si="2"/>
        <v>0</v>
      </c>
      <c r="S159" s="247">
        <v>0</v>
      </c>
      <c r="T159" s="248">
        <f t="shared" si="3"/>
        <v>0</v>
      </c>
      <c r="AR159" s="249" t="s">
        <v>125</v>
      </c>
      <c r="AT159" s="249" t="s">
        <v>123</v>
      </c>
      <c r="AU159" s="249" t="s">
        <v>81</v>
      </c>
      <c r="AY159" s="158" t="s">
        <v>122</v>
      </c>
      <c r="BE159" s="250">
        <f t="shared" si="4"/>
        <v>0</v>
      </c>
      <c r="BF159" s="250">
        <f t="shared" si="5"/>
        <v>0</v>
      </c>
      <c r="BG159" s="250">
        <f t="shared" si="6"/>
        <v>0</v>
      </c>
      <c r="BH159" s="250">
        <f t="shared" si="7"/>
        <v>0</v>
      </c>
      <c r="BI159" s="250">
        <f t="shared" si="8"/>
        <v>0</v>
      </c>
      <c r="BJ159" s="158" t="s">
        <v>79</v>
      </c>
      <c r="BK159" s="250">
        <f t="shared" si="9"/>
        <v>0</v>
      </c>
      <c r="BL159" s="158" t="s">
        <v>125</v>
      </c>
      <c r="BM159" s="249" t="s">
        <v>387</v>
      </c>
    </row>
    <row r="160" spans="2:65" s="166" customFormat="1" ht="55.5" customHeight="1">
      <c r="B160" s="236"/>
      <c r="C160" s="237" t="s">
        <v>363</v>
      </c>
      <c r="D160" s="237" t="s">
        <v>123</v>
      </c>
      <c r="E160" s="238" t="s">
        <v>388</v>
      </c>
      <c r="F160" s="239" t="s">
        <v>389</v>
      </c>
      <c r="G160" s="240" t="s">
        <v>336</v>
      </c>
      <c r="H160" s="241">
        <v>4</v>
      </c>
      <c r="I160" s="242"/>
      <c r="J160" s="243">
        <f t="shared" si="0"/>
        <v>0</v>
      </c>
      <c r="K160" s="244"/>
      <c r="L160" s="165"/>
      <c r="M160" s="245" t="s">
        <v>3</v>
      </c>
      <c r="N160" s="246" t="s">
        <v>42</v>
      </c>
      <c r="O160" s="247">
        <v>0.21299999999999999</v>
      </c>
      <c r="P160" s="247">
        <f t="shared" si="1"/>
        <v>0.85199999999999998</v>
      </c>
      <c r="Q160" s="247">
        <v>0</v>
      </c>
      <c r="R160" s="247">
        <f t="shared" si="2"/>
        <v>0</v>
      </c>
      <c r="S160" s="247">
        <v>2.5000000000000001E-2</v>
      </c>
      <c r="T160" s="248">
        <f t="shared" si="3"/>
        <v>0.1</v>
      </c>
      <c r="AR160" s="249" t="s">
        <v>125</v>
      </c>
      <c r="AT160" s="249" t="s">
        <v>123</v>
      </c>
      <c r="AU160" s="249" t="s">
        <v>81</v>
      </c>
      <c r="AY160" s="158" t="s">
        <v>122</v>
      </c>
      <c r="BE160" s="250">
        <f t="shared" si="4"/>
        <v>0</v>
      </c>
      <c r="BF160" s="250">
        <f t="shared" si="5"/>
        <v>0</v>
      </c>
      <c r="BG160" s="250">
        <f t="shared" si="6"/>
        <v>0</v>
      </c>
      <c r="BH160" s="250">
        <f t="shared" si="7"/>
        <v>0</v>
      </c>
      <c r="BI160" s="250">
        <f t="shared" si="8"/>
        <v>0</v>
      </c>
      <c r="BJ160" s="158" t="s">
        <v>79</v>
      </c>
      <c r="BK160" s="250">
        <f t="shared" si="9"/>
        <v>0</v>
      </c>
      <c r="BL160" s="158" t="s">
        <v>125</v>
      </c>
      <c r="BM160" s="249" t="s">
        <v>390</v>
      </c>
    </row>
    <row r="161" spans="2:65" s="166" customFormat="1" ht="37.950000000000003" customHeight="1">
      <c r="B161" s="236"/>
      <c r="C161" s="237" t="s">
        <v>391</v>
      </c>
      <c r="D161" s="237" t="s">
        <v>123</v>
      </c>
      <c r="E161" s="238" t="s">
        <v>392</v>
      </c>
      <c r="F161" s="239" t="s">
        <v>393</v>
      </c>
      <c r="G161" s="240" t="s">
        <v>394</v>
      </c>
      <c r="H161" s="241">
        <v>10</v>
      </c>
      <c r="I161" s="242"/>
      <c r="J161" s="243">
        <f t="shared" si="0"/>
        <v>0</v>
      </c>
      <c r="K161" s="244"/>
      <c r="L161" s="165"/>
      <c r="M161" s="245" t="s">
        <v>3</v>
      </c>
      <c r="N161" s="246" t="s">
        <v>42</v>
      </c>
      <c r="O161" s="247">
        <v>0.34200000000000003</v>
      </c>
      <c r="P161" s="247">
        <f t="shared" si="1"/>
        <v>3.4200000000000004</v>
      </c>
      <c r="Q161" s="247">
        <v>0</v>
      </c>
      <c r="R161" s="247">
        <f t="shared" si="2"/>
        <v>0</v>
      </c>
      <c r="S161" s="247">
        <v>1.2999999999999999E-2</v>
      </c>
      <c r="T161" s="248">
        <f t="shared" si="3"/>
        <v>0.13</v>
      </c>
      <c r="AR161" s="249" t="s">
        <v>125</v>
      </c>
      <c r="AT161" s="249" t="s">
        <v>123</v>
      </c>
      <c r="AU161" s="249" t="s">
        <v>81</v>
      </c>
      <c r="AY161" s="158" t="s">
        <v>122</v>
      </c>
      <c r="BE161" s="250">
        <f t="shared" si="4"/>
        <v>0</v>
      </c>
      <c r="BF161" s="250">
        <f t="shared" si="5"/>
        <v>0</v>
      </c>
      <c r="BG161" s="250">
        <f t="shared" si="6"/>
        <v>0</v>
      </c>
      <c r="BH161" s="250">
        <f t="shared" si="7"/>
        <v>0</v>
      </c>
      <c r="BI161" s="250">
        <f t="shared" si="8"/>
        <v>0</v>
      </c>
      <c r="BJ161" s="158" t="s">
        <v>79</v>
      </c>
      <c r="BK161" s="250">
        <f t="shared" si="9"/>
        <v>0</v>
      </c>
      <c r="BL161" s="158" t="s">
        <v>125</v>
      </c>
      <c r="BM161" s="249" t="s">
        <v>395</v>
      </c>
    </row>
    <row r="162" spans="2:65" s="166" customFormat="1" ht="33" customHeight="1">
      <c r="B162" s="236"/>
      <c r="C162" s="237" t="s">
        <v>366</v>
      </c>
      <c r="D162" s="237" t="s">
        <v>123</v>
      </c>
      <c r="E162" s="238" t="s">
        <v>396</v>
      </c>
      <c r="F162" s="239" t="s">
        <v>397</v>
      </c>
      <c r="G162" s="240" t="s">
        <v>394</v>
      </c>
      <c r="H162" s="241">
        <v>5</v>
      </c>
      <c r="I162" s="242"/>
      <c r="J162" s="243">
        <f t="shared" si="0"/>
        <v>0</v>
      </c>
      <c r="K162" s="244"/>
      <c r="L162" s="165"/>
      <c r="M162" s="245" t="s">
        <v>3</v>
      </c>
      <c r="N162" s="246" t="s">
        <v>42</v>
      </c>
      <c r="O162" s="247">
        <v>0.82399999999999995</v>
      </c>
      <c r="P162" s="247">
        <f t="shared" si="1"/>
        <v>4.12</v>
      </c>
      <c r="Q162" s="247">
        <v>0</v>
      </c>
      <c r="R162" s="247">
        <f t="shared" si="2"/>
        <v>0</v>
      </c>
      <c r="S162" s="247">
        <v>3.1E-2</v>
      </c>
      <c r="T162" s="248">
        <f t="shared" si="3"/>
        <v>0.155</v>
      </c>
      <c r="AR162" s="249" t="s">
        <v>125</v>
      </c>
      <c r="AT162" s="249" t="s">
        <v>123</v>
      </c>
      <c r="AU162" s="249" t="s">
        <v>81</v>
      </c>
      <c r="AY162" s="158" t="s">
        <v>122</v>
      </c>
      <c r="BE162" s="250">
        <f t="shared" si="4"/>
        <v>0</v>
      </c>
      <c r="BF162" s="250">
        <f t="shared" si="5"/>
        <v>0</v>
      </c>
      <c r="BG162" s="250">
        <f t="shared" si="6"/>
        <v>0</v>
      </c>
      <c r="BH162" s="250">
        <f t="shared" si="7"/>
        <v>0</v>
      </c>
      <c r="BI162" s="250">
        <f t="shared" si="8"/>
        <v>0</v>
      </c>
      <c r="BJ162" s="158" t="s">
        <v>79</v>
      </c>
      <c r="BK162" s="250">
        <f t="shared" si="9"/>
        <v>0</v>
      </c>
      <c r="BL162" s="158" t="s">
        <v>125</v>
      </c>
      <c r="BM162" s="249" t="s">
        <v>398</v>
      </c>
    </row>
    <row r="163" spans="2:65" s="166" customFormat="1" ht="24.15" customHeight="1">
      <c r="B163" s="236"/>
      <c r="C163" s="237" t="s">
        <v>399</v>
      </c>
      <c r="D163" s="237" t="s">
        <v>123</v>
      </c>
      <c r="E163" s="238" t="s">
        <v>400</v>
      </c>
      <c r="F163" s="239" t="s">
        <v>401</v>
      </c>
      <c r="G163" s="240" t="s">
        <v>394</v>
      </c>
      <c r="H163" s="241">
        <v>10</v>
      </c>
      <c r="I163" s="242"/>
      <c r="J163" s="243">
        <f t="shared" si="0"/>
        <v>0</v>
      </c>
      <c r="K163" s="244"/>
      <c r="L163" s="165"/>
      <c r="M163" s="245" t="s">
        <v>3</v>
      </c>
      <c r="N163" s="246" t="s">
        <v>42</v>
      </c>
      <c r="O163" s="247">
        <v>0.378</v>
      </c>
      <c r="P163" s="247">
        <f t="shared" si="1"/>
        <v>3.7800000000000002</v>
      </c>
      <c r="Q163" s="247">
        <v>0</v>
      </c>
      <c r="R163" s="247">
        <f t="shared" si="2"/>
        <v>0</v>
      </c>
      <c r="S163" s="247">
        <v>0</v>
      </c>
      <c r="T163" s="248">
        <f t="shared" si="3"/>
        <v>0</v>
      </c>
      <c r="AR163" s="249" t="s">
        <v>125</v>
      </c>
      <c r="AT163" s="249" t="s">
        <v>123</v>
      </c>
      <c r="AU163" s="249" t="s">
        <v>81</v>
      </c>
      <c r="AY163" s="158" t="s">
        <v>122</v>
      </c>
      <c r="BE163" s="250">
        <f t="shared" si="4"/>
        <v>0</v>
      </c>
      <c r="BF163" s="250">
        <f t="shared" si="5"/>
        <v>0</v>
      </c>
      <c r="BG163" s="250">
        <f t="shared" si="6"/>
        <v>0</v>
      </c>
      <c r="BH163" s="250">
        <f t="shared" si="7"/>
        <v>0</v>
      </c>
      <c r="BI163" s="250">
        <f t="shared" si="8"/>
        <v>0</v>
      </c>
      <c r="BJ163" s="158" t="s">
        <v>79</v>
      </c>
      <c r="BK163" s="250">
        <f t="shared" si="9"/>
        <v>0</v>
      </c>
      <c r="BL163" s="158" t="s">
        <v>125</v>
      </c>
      <c r="BM163" s="249" t="s">
        <v>402</v>
      </c>
    </row>
    <row r="164" spans="2:65" s="252" customFormat="1">
      <c r="B164" s="251"/>
      <c r="D164" s="253" t="s">
        <v>341</v>
      </c>
      <c r="E164" s="254" t="s">
        <v>3</v>
      </c>
      <c r="F164" s="255" t="s">
        <v>403</v>
      </c>
      <c r="H164" s="256">
        <v>10</v>
      </c>
      <c r="L164" s="251"/>
      <c r="M164" s="257"/>
      <c r="T164" s="258"/>
      <c r="AT164" s="254" t="s">
        <v>341</v>
      </c>
      <c r="AU164" s="254" t="s">
        <v>81</v>
      </c>
      <c r="AV164" s="252" t="s">
        <v>81</v>
      </c>
      <c r="AW164" s="252" t="s">
        <v>32</v>
      </c>
      <c r="AX164" s="252" t="s">
        <v>71</v>
      </c>
      <c r="AY164" s="254" t="s">
        <v>122</v>
      </c>
    </row>
    <row r="165" spans="2:65" s="260" customFormat="1">
      <c r="B165" s="259"/>
      <c r="D165" s="253" t="s">
        <v>341</v>
      </c>
      <c r="E165" s="261" t="s">
        <v>3</v>
      </c>
      <c r="F165" s="262" t="s">
        <v>343</v>
      </c>
      <c r="H165" s="263">
        <v>10</v>
      </c>
      <c r="L165" s="259"/>
      <c r="M165" s="264"/>
      <c r="T165" s="265"/>
      <c r="AT165" s="261" t="s">
        <v>341</v>
      </c>
      <c r="AU165" s="261" t="s">
        <v>81</v>
      </c>
      <c r="AV165" s="260" t="s">
        <v>125</v>
      </c>
      <c r="AW165" s="260" t="s">
        <v>32</v>
      </c>
      <c r="AX165" s="260" t="s">
        <v>79</v>
      </c>
      <c r="AY165" s="261" t="s">
        <v>122</v>
      </c>
    </row>
    <row r="166" spans="2:65" s="225" customFormat="1" ht="22.95" customHeight="1">
      <c r="B166" s="224"/>
      <c r="D166" s="226" t="s">
        <v>70</v>
      </c>
      <c r="E166" s="234" t="s">
        <v>404</v>
      </c>
      <c r="F166" s="234" t="s">
        <v>405</v>
      </c>
      <c r="J166" s="235">
        <f>BK166</f>
        <v>0</v>
      </c>
      <c r="L166" s="224"/>
      <c r="M166" s="229"/>
      <c r="P166" s="230">
        <f>SUM(P167:P171)</f>
        <v>11.722707</v>
      </c>
      <c r="R166" s="230">
        <f>SUM(R167:R171)</f>
        <v>0</v>
      </c>
      <c r="T166" s="231">
        <f>SUM(T167:T171)</f>
        <v>0</v>
      </c>
      <c r="AR166" s="226" t="s">
        <v>79</v>
      </c>
      <c r="AT166" s="232" t="s">
        <v>70</v>
      </c>
      <c r="AU166" s="232" t="s">
        <v>79</v>
      </c>
      <c r="AY166" s="226" t="s">
        <v>122</v>
      </c>
      <c r="BK166" s="233">
        <f>SUM(BK167:BK171)</f>
        <v>0</v>
      </c>
    </row>
    <row r="167" spans="2:65" s="166" customFormat="1" ht="37.950000000000003" customHeight="1">
      <c r="B167" s="236"/>
      <c r="C167" s="237" t="s">
        <v>371</v>
      </c>
      <c r="D167" s="237" t="s">
        <v>123</v>
      </c>
      <c r="E167" s="238" t="s">
        <v>406</v>
      </c>
      <c r="F167" s="239" t="s">
        <v>407</v>
      </c>
      <c r="G167" s="240" t="s">
        <v>408</v>
      </c>
      <c r="H167" s="241">
        <v>2.601</v>
      </c>
      <c r="I167" s="242"/>
      <c r="J167" s="243">
        <f>ROUND(I167*H167,2)</f>
        <v>0</v>
      </c>
      <c r="K167" s="244"/>
      <c r="L167" s="165"/>
      <c r="M167" s="245" t="s">
        <v>3</v>
      </c>
      <c r="N167" s="246" t="s">
        <v>42</v>
      </c>
      <c r="O167" s="247">
        <v>4.25</v>
      </c>
      <c r="P167" s="247">
        <f>O167*H167</f>
        <v>11.05425</v>
      </c>
      <c r="Q167" s="247">
        <v>0</v>
      </c>
      <c r="R167" s="247">
        <f>Q167*H167</f>
        <v>0</v>
      </c>
      <c r="S167" s="247">
        <v>0</v>
      </c>
      <c r="T167" s="248">
        <f>S167*H167</f>
        <v>0</v>
      </c>
      <c r="AR167" s="249" t="s">
        <v>125</v>
      </c>
      <c r="AT167" s="249" t="s">
        <v>123</v>
      </c>
      <c r="AU167" s="249" t="s">
        <v>81</v>
      </c>
      <c r="AY167" s="158" t="s">
        <v>122</v>
      </c>
      <c r="BE167" s="250">
        <f>IF(N167="základní",J167,0)</f>
        <v>0</v>
      </c>
      <c r="BF167" s="250">
        <f>IF(N167="snížená",J167,0)</f>
        <v>0</v>
      </c>
      <c r="BG167" s="250">
        <f>IF(N167="zákl. přenesená",J167,0)</f>
        <v>0</v>
      </c>
      <c r="BH167" s="250">
        <f>IF(N167="sníž. přenesená",J167,0)</f>
        <v>0</v>
      </c>
      <c r="BI167" s="250">
        <f>IF(N167="nulová",J167,0)</f>
        <v>0</v>
      </c>
      <c r="BJ167" s="158" t="s">
        <v>79</v>
      </c>
      <c r="BK167" s="250">
        <f>ROUND(I167*H167,2)</f>
        <v>0</v>
      </c>
      <c r="BL167" s="158" t="s">
        <v>125</v>
      </c>
      <c r="BM167" s="249" t="s">
        <v>409</v>
      </c>
    </row>
    <row r="168" spans="2:65" s="166" customFormat="1" ht="33" customHeight="1">
      <c r="B168" s="236"/>
      <c r="C168" s="237" t="s">
        <v>410</v>
      </c>
      <c r="D168" s="237" t="s">
        <v>123</v>
      </c>
      <c r="E168" s="238" t="s">
        <v>411</v>
      </c>
      <c r="F168" s="239" t="s">
        <v>412</v>
      </c>
      <c r="G168" s="240" t="s">
        <v>408</v>
      </c>
      <c r="H168" s="241">
        <v>2.601</v>
      </c>
      <c r="I168" s="242"/>
      <c r="J168" s="243">
        <f>ROUND(I168*H168,2)</f>
        <v>0</v>
      </c>
      <c r="K168" s="244"/>
      <c r="L168" s="165"/>
      <c r="M168" s="245" t="s">
        <v>3</v>
      </c>
      <c r="N168" s="246" t="s">
        <v>42</v>
      </c>
      <c r="O168" s="247">
        <v>0.125</v>
      </c>
      <c r="P168" s="247">
        <f>O168*H168</f>
        <v>0.325125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AR168" s="249" t="s">
        <v>125</v>
      </c>
      <c r="AT168" s="249" t="s">
        <v>123</v>
      </c>
      <c r="AU168" s="249" t="s">
        <v>81</v>
      </c>
      <c r="AY168" s="158" t="s">
        <v>122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58" t="s">
        <v>79</v>
      </c>
      <c r="BK168" s="250">
        <f>ROUND(I168*H168,2)</f>
        <v>0</v>
      </c>
      <c r="BL168" s="158" t="s">
        <v>125</v>
      </c>
      <c r="BM168" s="249" t="s">
        <v>413</v>
      </c>
    </row>
    <row r="169" spans="2:65" s="166" customFormat="1" ht="44.25" customHeight="1">
      <c r="B169" s="236"/>
      <c r="C169" s="237" t="s">
        <v>374</v>
      </c>
      <c r="D169" s="237" t="s">
        <v>123</v>
      </c>
      <c r="E169" s="238" t="s">
        <v>414</v>
      </c>
      <c r="F169" s="239" t="s">
        <v>415</v>
      </c>
      <c r="G169" s="240" t="s">
        <v>408</v>
      </c>
      <c r="H169" s="241">
        <v>57.222000000000001</v>
      </c>
      <c r="I169" s="242"/>
      <c r="J169" s="243">
        <f>ROUND(I169*H169,2)</f>
        <v>0</v>
      </c>
      <c r="K169" s="244"/>
      <c r="L169" s="165"/>
      <c r="M169" s="245" t="s">
        <v>3</v>
      </c>
      <c r="N169" s="246" t="s">
        <v>42</v>
      </c>
      <c r="O169" s="247">
        <v>6.0000000000000001E-3</v>
      </c>
      <c r="P169" s="247">
        <f>O169*H169</f>
        <v>0.34333200000000003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AR169" s="249" t="s">
        <v>125</v>
      </c>
      <c r="AT169" s="249" t="s">
        <v>123</v>
      </c>
      <c r="AU169" s="249" t="s">
        <v>81</v>
      </c>
      <c r="AY169" s="158" t="s">
        <v>122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58" t="s">
        <v>79</v>
      </c>
      <c r="BK169" s="250">
        <f>ROUND(I169*H169,2)</f>
        <v>0</v>
      </c>
      <c r="BL169" s="158" t="s">
        <v>125</v>
      </c>
      <c r="BM169" s="249" t="s">
        <v>416</v>
      </c>
    </row>
    <row r="170" spans="2:65" s="252" customFormat="1">
      <c r="B170" s="251"/>
      <c r="D170" s="253" t="s">
        <v>341</v>
      </c>
      <c r="E170" s="254" t="s">
        <v>3</v>
      </c>
      <c r="F170" s="255" t="s">
        <v>417</v>
      </c>
      <c r="H170" s="256">
        <v>57.222000000000001</v>
      </c>
      <c r="L170" s="251"/>
      <c r="M170" s="257"/>
      <c r="T170" s="258"/>
      <c r="AT170" s="254" t="s">
        <v>341</v>
      </c>
      <c r="AU170" s="254" t="s">
        <v>81</v>
      </c>
      <c r="AV170" s="252" t="s">
        <v>81</v>
      </c>
      <c r="AW170" s="252" t="s">
        <v>32</v>
      </c>
      <c r="AX170" s="252" t="s">
        <v>71</v>
      </c>
      <c r="AY170" s="254" t="s">
        <v>122</v>
      </c>
    </row>
    <row r="171" spans="2:65" s="260" customFormat="1">
      <c r="B171" s="259"/>
      <c r="D171" s="253" t="s">
        <v>341</v>
      </c>
      <c r="E171" s="261" t="s">
        <v>3</v>
      </c>
      <c r="F171" s="262" t="s">
        <v>343</v>
      </c>
      <c r="H171" s="263">
        <v>57.222000000000001</v>
      </c>
      <c r="L171" s="259"/>
      <c r="M171" s="264"/>
      <c r="T171" s="265"/>
      <c r="AT171" s="261" t="s">
        <v>341</v>
      </c>
      <c r="AU171" s="261" t="s">
        <v>81</v>
      </c>
      <c r="AV171" s="260" t="s">
        <v>125</v>
      </c>
      <c r="AW171" s="260" t="s">
        <v>32</v>
      </c>
      <c r="AX171" s="260" t="s">
        <v>79</v>
      </c>
      <c r="AY171" s="261" t="s">
        <v>122</v>
      </c>
    </row>
    <row r="172" spans="2:65" s="225" customFormat="1" ht="25.95" customHeight="1">
      <c r="B172" s="224"/>
      <c r="D172" s="226" t="s">
        <v>70</v>
      </c>
      <c r="E172" s="227" t="s">
        <v>418</v>
      </c>
      <c r="F172" s="227" t="s">
        <v>419</v>
      </c>
      <c r="J172" s="228">
        <f>BK172</f>
        <v>0</v>
      </c>
      <c r="L172" s="224"/>
      <c r="M172" s="229"/>
      <c r="P172" s="230">
        <f>P173+P182+P194+P205+P218</f>
        <v>359.70974100000001</v>
      </c>
      <c r="R172" s="230">
        <f>R173+R182+R194+R205+R218</f>
        <v>4.0680234999999998</v>
      </c>
      <c r="T172" s="231">
        <f>T173+T182+T194+T205+T218</f>
        <v>2.2294549999999997</v>
      </c>
      <c r="AR172" s="226" t="s">
        <v>81</v>
      </c>
      <c r="AT172" s="232" t="s">
        <v>70</v>
      </c>
      <c r="AU172" s="232" t="s">
        <v>71</v>
      </c>
      <c r="AY172" s="226" t="s">
        <v>122</v>
      </c>
      <c r="BK172" s="233">
        <f>BK173+BK182+BK194+BK205+BK218</f>
        <v>0</v>
      </c>
    </row>
    <row r="173" spans="2:65" s="225" customFormat="1" ht="22.95" customHeight="1">
      <c r="B173" s="224"/>
      <c r="D173" s="226" t="s">
        <v>70</v>
      </c>
      <c r="E173" s="234" t="s">
        <v>420</v>
      </c>
      <c r="F173" s="234" t="s">
        <v>421</v>
      </c>
      <c r="J173" s="235">
        <f>BK173</f>
        <v>0</v>
      </c>
      <c r="L173" s="224"/>
      <c r="M173" s="229"/>
      <c r="P173" s="230">
        <f>SUM(P174:P181)</f>
        <v>200.99030400000001</v>
      </c>
      <c r="R173" s="230">
        <f>SUM(R174:R181)</f>
        <v>2.0912500000000001</v>
      </c>
      <c r="T173" s="231">
        <f>SUM(T174:T181)</f>
        <v>9.5849999999999991E-2</v>
      </c>
      <c r="AR173" s="226" t="s">
        <v>81</v>
      </c>
      <c r="AT173" s="232" t="s">
        <v>70</v>
      </c>
      <c r="AU173" s="232" t="s">
        <v>79</v>
      </c>
      <c r="AY173" s="226" t="s">
        <v>122</v>
      </c>
      <c r="BK173" s="233">
        <f>SUM(BK174:BK181)</f>
        <v>0</v>
      </c>
    </row>
    <row r="174" spans="2:65" s="166" customFormat="1" ht="49.2" customHeight="1">
      <c r="B174" s="236"/>
      <c r="C174" s="237" t="s">
        <v>8</v>
      </c>
      <c r="D174" s="237" t="s">
        <v>123</v>
      </c>
      <c r="E174" s="238" t="s">
        <v>422</v>
      </c>
      <c r="F174" s="239" t="s">
        <v>423</v>
      </c>
      <c r="G174" s="240" t="s">
        <v>124</v>
      </c>
      <c r="H174" s="241">
        <v>160</v>
      </c>
      <c r="I174" s="242"/>
      <c r="J174" s="243">
        <f>ROUND(I174*H174,2)</f>
        <v>0</v>
      </c>
      <c r="K174" s="244"/>
      <c r="L174" s="165"/>
      <c r="M174" s="245" t="s">
        <v>3</v>
      </c>
      <c r="N174" s="246" t="s">
        <v>42</v>
      </c>
      <c r="O174" s="247">
        <v>0.96799999999999997</v>
      </c>
      <c r="P174" s="247">
        <f>O174*H174</f>
        <v>154.88</v>
      </c>
      <c r="Q174" s="247">
        <v>1.2200000000000001E-2</v>
      </c>
      <c r="R174" s="247">
        <f>Q174*H174</f>
        <v>1.9520000000000002</v>
      </c>
      <c r="S174" s="247">
        <v>0</v>
      </c>
      <c r="T174" s="248">
        <f>S174*H174</f>
        <v>0</v>
      </c>
      <c r="AR174" s="249" t="s">
        <v>366</v>
      </c>
      <c r="AT174" s="249" t="s">
        <v>123</v>
      </c>
      <c r="AU174" s="249" t="s">
        <v>81</v>
      </c>
      <c r="AY174" s="158" t="s">
        <v>122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58" t="s">
        <v>79</v>
      </c>
      <c r="BK174" s="250">
        <f>ROUND(I174*H174,2)</f>
        <v>0</v>
      </c>
      <c r="BL174" s="158" t="s">
        <v>366</v>
      </c>
      <c r="BM174" s="249" t="s">
        <v>424</v>
      </c>
    </row>
    <row r="175" spans="2:65" s="166" customFormat="1" ht="37.950000000000003" customHeight="1">
      <c r="B175" s="236"/>
      <c r="C175" s="237" t="s">
        <v>379</v>
      </c>
      <c r="D175" s="237" t="s">
        <v>123</v>
      </c>
      <c r="E175" s="238" t="s">
        <v>425</v>
      </c>
      <c r="F175" s="239" t="s">
        <v>426</v>
      </c>
      <c r="G175" s="240" t="s">
        <v>124</v>
      </c>
      <c r="H175" s="241">
        <v>160</v>
      </c>
      <c r="I175" s="242"/>
      <c r="J175" s="243">
        <f>ROUND(I175*H175,2)</f>
        <v>0</v>
      </c>
      <c r="K175" s="244"/>
      <c r="L175" s="165"/>
      <c r="M175" s="245" t="s">
        <v>3</v>
      </c>
      <c r="N175" s="246" t="s">
        <v>42</v>
      </c>
      <c r="O175" s="247">
        <v>0.04</v>
      </c>
      <c r="P175" s="247">
        <f>O175*H175</f>
        <v>6.4</v>
      </c>
      <c r="Q175" s="247">
        <v>1E-4</v>
      </c>
      <c r="R175" s="247">
        <f>Q175*H175</f>
        <v>1.6E-2</v>
      </c>
      <c r="S175" s="247">
        <v>0</v>
      </c>
      <c r="T175" s="248">
        <f>S175*H175</f>
        <v>0</v>
      </c>
      <c r="AR175" s="249" t="s">
        <v>366</v>
      </c>
      <c r="AT175" s="249" t="s">
        <v>123</v>
      </c>
      <c r="AU175" s="249" t="s">
        <v>81</v>
      </c>
      <c r="AY175" s="158" t="s">
        <v>122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58" t="s">
        <v>79</v>
      </c>
      <c r="BK175" s="250">
        <f>ROUND(I175*H175,2)</f>
        <v>0</v>
      </c>
      <c r="BL175" s="158" t="s">
        <v>366</v>
      </c>
      <c r="BM175" s="249" t="s">
        <v>427</v>
      </c>
    </row>
    <row r="176" spans="2:65" s="166" customFormat="1" ht="33" customHeight="1">
      <c r="B176" s="236"/>
      <c r="C176" s="237" t="s">
        <v>428</v>
      </c>
      <c r="D176" s="237" t="s">
        <v>123</v>
      </c>
      <c r="E176" s="238" t="s">
        <v>429</v>
      </c>
      <c r="F176" s="239" t="s">
        <v>430</v>
      </c>
      <c r="G176" s="240" t="s">
        <v>124</v>
      </c>
      <c r="H176" s="241">
        <v>160</v>
      </c>
      <c r="I176" s="242"/>
      <c r="J176" s="243">
        <f>ROUND(I176*H176,2)</f>
        <v>0</v>
      </c>
      <c r="K176" s="244"/>
      <c r="L176" s="165"/>
      <c r="M176" s="245" t="s">
        <v>3</v>
      </c>
      <c r="N176" s="246" t="s">
        <v>42</v>
      </c>
      <c r="O176" s="247">
        <v>0.12</v>
      </c>
      <c r="P176" s="247">
        <f>O176*H176</f>
        <v>19.2</v>
      </c>
      <c r="Q176" s="247">
        <v>6.9999999999999999E-4</v>
      </c>
      <c r="R176" s="247">
        <f>Q176*H176</f>
        <v>0.112</v>
      </c>
      <c r="S176" s="247">
        <v>0</v>
      </c>
      <c r="T176" s="248">
        <f>S176*H176</f>
        <v>0</v>
      </c>
      <c r="AR176" s="249" t="s">
        <v>366</v>
      </c>
      <c r="AT176" s="249" t="s">
        <v>123</v>
      </c>
      <c r="AU176" s="249" t="s">
        <v>81</v>
      </c>
      <c r="AY176" s="158" t="s">
        <v>122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58" t="s">
        <v>79</v>
      </c>
      <c r="BK176" s="250">
        <f>ROUND(I176*H176,2)</f>
        <v>0</v>
      </c>
      <c r="BL176" s="158" t="s">
        <v>366</v>
      </c>
      <c r="BM176" s="249" t="s">
        <v>431</v>
      </c>
    </row>
    <row r="177" spans="2:65" s="166" customFormat="1" ht="37.950000000000003" customHeight="1">
      <c r="B177" s="236"/>
      <c r="C177" s="237" t="s">
        <v>383</v>
      </c>
      <c r="D177" s="237" t="s">
        <v>123</v>
      </c>
      <c r="E177" s="238" t="s">
        <v>432</v>
      </c>
      <c r="F177" s="239" t="s">
        <v>433</v>
      </c>
      <c r="G177" s="240" t="s">
        <v>124</v>
      </c>
      <c r="H177" s="241">
        <v>9</v>
      </c>
      <c r="I177" s="242"/>
      <c r="J177" s="243">
        <f>ROUND(I177*H177,2)</f>
        <v>0</v>
      </c>
      <c r="K177" s="244"/>
      <c r="L177" s="165"/>
      <c r="M177" s="245" t="s">
        <v>3</v>
      </c>
      <c r="N177" s="246" t="s">
        <v>42</v>
      </c>
      <c r="O177" s="247">
        <v>0.51800000000000002</v>
      </c>
      <c r="P177" s="247">
        <f>O177*H177</f>
        <v>4.6619999999999999</v>
      </c>
      <c r="Q177" s="247">
        <v>1.25E-3</v>
      </c>
      <c r="R177" s="247">
        <f>Q177*H177</f>
        <v>1.125E-2</v>
      </c>
      <c r="S177" s="247">
        <v>0</v>
      </c>
      <c r="T177" s="248">
        <f>S177*H177</f>
        <v>0</v>
      </c>
      <c r="AR177" s="249" t="s">
        <v>366</v>
      </c>
      <c r="AT177" s="249" t="s">
        <v>123</v>
      </c>
      <c r="AU177" s="249" t="s">
        <v>81</v>
      </c>
      <c r="AY177" s="158" t="s">
        <v>122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58" t="s">
        <v>79</v>
      </c>
      <c r="BK177" s="250">
        <f>ROUND(I177*H177,2)</f>
        <v>0</v>
      </c>
      <c r="BL177" s="158" t="s">
        <v>366</v>
      </c>
      <c r="BM177" s="249" t="s">
        <v>434</v>
      </c>
    </row>
    <row r="178" spans="2:65" s="166" customFormat="1" ht="24.15" customHeight="1">
      <c r="B178" s="236"/>
      <c r="C178" s="237" t="s">
        <v>435</v>
      </c>
      <c r="D178" s="237" t="s">
        <v>123</v>
      </c>
      <c r="E178" s="238" t="s">
        <v>436</v>
      </c>
      <c r="F178" s="239" t="s">
        <v>437</v>
      </c>
      <c r="G178" s="240" t="s">
        <v>124</v>
      </c>
      <c r="H178" s="241">
        <v>9</v>
      </c>
      <c r="I178" s="242"/>
      <c r="J178" s="243">
        <f>ROUND(I178*H178,2)</f>
        <v>0</v>
      </c>
      <c r="K178" s="244"/>
      <c r="L178" s="165"/>
      <c r="M178" s="245" t="s">
        <v>3</v>
      </c>
      <c r="N178" s="246" t="s">
        <v>42</v>
      </c>
      <c r="O178" s="247">
        <v>0.28699999999999998</v>
      </c>
      <c r="P178" s="247">
        <f>O178*H178</f>
        <v>2.5829999999999997</v>
      </c>
      <c r="Q178" s="247">
        <v>0</v>
      </c>
      <c r="R178" s="247">
        <f>Q178*H178</f>
        <v>0</v>
      </c>
      <c r="S178" s="247">
        <v>1.065E-2</v>
      </c>
      <c r="T178" s="248">
        <f>S178*H178</f>
        <v>9.5849999999999991E-2</v>
      </c>
      <c r="AR178" s="249" t="s">
        <v>366</v>
      </c>
      <c r="AT178" s="249" t="s">
        <v>123</v>
      </c>
      <c r="AU178" s="249" t="s">
        <v>81</v>
      </c>
      <c r="AY178" s="158" t="s">
        <v>122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58" t="s">
        <v>79</v>
      </c>
      <c r="BK178" s="250">
        <f>ROUND(I178*H178,2)</f>
        <v>0</v>
      </c>
      <c r="BL178" s="158" t="s">
        <v>366</v>
      </c>
      <c r="BM178" s="249" t="s">
        <v>438</v>
      </c>
    </row>
    <row r="179" spans="2:65" s="252" customFormat="1">
      <c r="B179" s="251"/>
      <c r="D179" s="253" t="s">
        <v>341</v>
      </c>
      <c r="E179" s="254" t="s">
        <v>3</v>
      </c>
      <c r="F179" s="255" t="s">
        <v>439</v>
      </c>
      <c r="H179" s="256">
        <v>9</v>
      </c>
      <c r="L179" s="251"/>
      <c r="M179" s="257"/>
      <c r="T179" s="258"/>
      <c r="AT179" s="254" t="s">
        <v>341</v>
      </c>
      <c r="AU179" s="254" t="s">
        <v>81</v>
      </c>
      <c r="AV179" s="252" t="s">
        <v>81</v>
      </c>
      <c r="AW179" s="252" t="s">
        <v>32</v>
      </c>
      <c r="AX179" s="252" t="s">
        <v>71</v>
      </c>
      <c r="AY179" s="254" t="s">
        <v>122</v>
      </c>
    </row>
    <row r="180" spans="2:65" s="260" customFormat="1">
      <c r="B180" s="259"/>
      <c r="D180" s="253" t="s">
        <v>341</v>
      </c>
      <c r="E180" s="261" t="s">
        <v>3</v>
      </c>
      <c r="F180" s="262" t="s">
        <v>343</v>
      </c>
      <c r="H180" s="263">
        <v>9</v>
      </c>
      <c r="L180" s="259"/>
      <c r="M180" s="264"/>
      <c r="T180" s="265"/>
      <c r="AT180" s="261" t="s">
        <v>341</v>
      </c>
      <c r="AU180" s="261" t="s">
        <v>81</v>
      </c>
      <c r="AV180" s="260" t="s">
        <v>125</v>
      </c>
      <c r="AW180" s="260" t="s">
        <v>32</v>
      </c>
      <c r="AX180" s="260" t="s">
        <v>79</v>
      </c>
      <c r="AY180" s="261" t="s">
        <v>122</v>
      </c>
    </row>
    <row r="181" spans="2:65" s="166" customFormat="1" ht="24.15" customHeight="1">
      <c r="B181" s="236"/>
      <c r="C181" s="237" t="s">
        <v>387</v>
      </c>
      <c r="D181" s="237" t="s">
        <v>123</v>
      </c>
      <c r="E181" s="238" t="s">
        <v>440</v>
      </c>
      <c r="F181" s="239" t="s">
        <v>441</v>
      </c>
      <c r="G181" s="240" t="s">
        <v>408</v>
      </c>
      <c r="H181" s="241">
        <v>2.0910000000000002</v>
      </c>
      <c r="I181" s="242"/>
      <c r="J181" s="243">
        <f>ROUND(I181*H181,2)</f>
        <v>0</v>
      </c>
      <c r="K181" s="244"/>
      <c r="L181" s="165"/>
      <c r="M181" s="245" t="s">
        <v>3</v>
      </c>
      <c r="N181" s="246" t="s">
        <v>42</v>
      </c>
      <c r="O181" s="247">
        <v>6.3440000000000003</v>
      </c>
      <c r="P181" s="247">
        <f>O181*H181</f>
        <v>13.265304000000002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AR181" s="249" t="s">
        <v>366</v>
      </c>
      <c r="AT181" s="249" t="s">
        <v>123</v>
      </c>
      <c r="AU181" s="249" t="s">
        <v>81</v>
      </c>
      <c r="AY181" s="158" t="s">
        <v>122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58" t="s">
        <v>79</v>
      </c>
      <c r="BK181" s="250">
        <f>ROUND(I181*H181,2)</f>
        <v>0</v>
      </c>
      <c r="BL181" s="158" t="s">
        <v>366</v>
      </c>
      <c r="BM181" s="249" t="s">
        <v>442</v>
      </c>
    </row>
    <row r="182" spans="2:65" s="225" customFormat="1" ht="22.95" customHeight="1">
      <c r="B182" s="224"/>
      <c r="D182" s="226" t="s">
        <v>70</v>
      </c>
      <c r="E182" s="234" t="s">
        <v>443</v>
      </c>
      <c r="F182" s="234" t="s">
        <v>444</v>
      </c>
      <c r="J182" s="235">
        <f>BK182</f>
        <v>0</v>
      </c>
      <c r="L182" s="224"/>
      <c r="M182" s="229"/>
      <c r="P182" s="230">
        <f>SUM(P183:P193)</f>
        <v>74.960177000000002</v>
      </c>
      <c r="R182" s="230">
        <f>SUM(R183:R193)</f>
        <v>1.6825959999999998</v>
      </c>
      <c r="T182" s="231">
        <f>SUM(T183:T193)</f>
        <v>1.3044799999999999</v>
      </c>
      <c r="AR182" s="226" t="s">
        <v>81</v>
      </c>
      <c r="AT182" s="232" t="s">
        <v>70</v>
      </c>
      <c r="AU182" s="232" t="s">
        <v>79</v>
      </c>
      <c r="AY182" s="226" t="s">
        <v>122</v>
      </c>
      <c r="BK182" s="233">
        <f>SUM(BK183:BK193)</f>
        <v>0</v>
      </c>
    </row>
    <row r="183" spans="2:65" s="166" customFormat="1" ht="24.15" customHeight="1">
      <c r="B183" s="236"/>
      <c r="C183" s="237" t="s">
        <v>445</v>
      </c>
      <c r="D183" s="237" t="s">
        <v>123</v>
      </c>
      <c r="E183" s="238" t="s">
        <v>446</v>
      </c>
      <c r="F183" s="239" t="s">
        <v>447</v>
      </c>
      <c r="G183" s="240" t="s">
        <v>124</v>
      </c>
      <c r="H183" s="241">
        <v>40</v>
      </c>
      <c r="I183" s="242"/>
      <c r="J183" s="243">
        <f>ROUND(I183*H183,2)</f>
        <v>0</v>
      </c>
      <c r="K183" s="244"/>
      <c r="L183" s="165"/>
      <c r="M183" s="245" t="s">
        <v>3</v>
      </c>
      <c r="N183" s="246" t="s">
        <v>42</v>
      </c>
      <c r="O183" s="247">
        <v>2.4E-2</v>
      </c>
      <c r="P183" s="247">
        <f>O183*H183</f>
        <v>0.96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AR183" s="249" t="s">
        <v>366</v>
      </c>
      <c r="AT183" s="249" t="s">
        <v>123</v>
      </c>
      <c r="AU183" s="249" t="s">
        <v>81</v>
      </c>
      <c r="AY183" s="158" t="s">
        <v>122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58" t="s">
        <v>79</v>
      </c>
      <c r="BK183" s="250">
        <f>ROUND(I183*H183,2)</f>
        <v>0</v>
      </c>
      <c r="BL183" s="158" t="s">
        <v>366</v>
      </c>
      <c r="BM183" s="249" t="s">
        <v>448</v>
      </c>
    </row>
    <row r="184" spans="2:65" s="166" customFormat="1" ht="24.15" customHeight="1">
      <c r="B184" s="236"/>
      <c r="C184" s="237" t="s">
        <v>390</v>
      </c>
      <c r="D184" s="237" t="s">
        <v>123</v>
      </c>
      <c r="E184" s="238" t="s">
        <v>449</v>
      </c>
      <c r="F184" s="239" t="s">
        <v>450</v>
      </c>
      <c r="G184" s="240" t="s">
        <v>124</v>
      </c>
      <c r="H184" s="241">
        <v>40</v>
      </c>
      <c r="I184" s="242"/>
      <c r="J184" s="243">
        <f>ROUND(I184*H184,2)</f>
        <v>0</v>
      </c>
      <c r="K184" s="244"/>
      <c r="L184" s="165"/>
      <c r="M184" s="245" t="s">
        <v>3</v>
      </c>
      <c r="N184" s="246" t="s">
        <v>42</v>
      </c>
      <c r="O184" s="247">
        <v>4.3999999999999997E-2</v>
      </c>
      <c r="P184" s="247">
        <f>O184*H184</f>
        <v>1.7599999999999998</v>
      </c>
      <c r="Q184" s="247">
        <v>2.9999999999999997E-4</v>
      </c>
      <c r="R184" s="247">
        <f>Q184*H184</f>
        <v>1.1999999999999999E-2</v>
      </c>
      <c r="S184" s="247">
        <v>0</v>
      </c>
      <c r="T184" s="248">
        <f>S184*H184</f>
        <v>0</v>
      </c>
      <c r="AR184" s="249" t="s">
        <v>366</v>
      </c>
      <c r="AT184" s="249" t="s">
        <v>123</v>
      </c>
      <c r="AU184" s="249" t="s">
        <v>81</v>
      </c>
      <c r="AY184" s="158" t="s">
        <v>122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58" t="s">
        <v>79</v>
      </c>
      <c r="BK184" s="250">
        <f>ROUND(I184*H184,2)</f>
        <v>0</v>
      </c>
      <c r="BL184" s="158" t="s">
        <v>366</v>
      </c>
      <c r="BM184" s="249" t="s">
        <v>451</v>
      </c>
    </row>
    <row r="185" spans="2:65" s="166" customFormat="1" ht="37.950000000000003" customHeight="1">
      <c r="B185" s="236"/>
      <c r="C185" s="237" t="s">
        <v>452</v>
      </c>
      <c r="D185" s="237" t="s">
        <v>123</v>
      </c>
      <c r="E185" s="238" t="s">
        <v>453</v>
      </c>
      <c r="F185" s="239" t="s">
        <v>454</v>
      </c>
      <c r="G185" s="240" t="s">
        <v>124</v>
      </c>
      <c r="H185" s="241">
        <v>50</v>
      </c>
      <c r="I185" s="242"/>
      <c r="J185" s="243">
        <f>ROUND(I185*H185,2)</f>
        <v>0</v>
      </c>
      <c r="K185" s="244"/>
      <c r="L185" s="165"/>
      <c r="M185" s="245" t="s">
        <v>3</v>
      </c>
      <c r="N185" s="246" t="s">
        <v>42</v>
      </c>
      <c r="O185" s="247">
        <v>0.245</v>
      </c>
      <c r="P185" s="247">
        <f>O185*H185</f>
        <v>12.25</v>
      </c>
      <c r="Q185" s="247">
        <v>7.5799999999999999E-3</v>
      </c>
      <c r="R185" s="247">
        <f>Q185*H185</f>
        <v>0.379</v>
      </c>
      <c r="S185" s="247">
        <v>0</v>
      </c>
      <c r="T185" s="248">
        <f>S185*H185</f>
        <v>0</v>
      </c>
      <c r="AR185" s="249" t="s">
        <v>366</v>
      </c>
      <c r="AT185" s="249" t="s">
        <v>123</v>
      </c>
      <c r="AU185" s="249" t="s">
        <v>81</v>
      </c>
      <c r="AY185" s="158" t="s">
        <v>122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58" t="s">
        <v>79</v>
      </c>
      <c r="BK185" s="250">
        <f>ROUND(I185*H185,2)</f>
        <v>0</v>
      </c>
      <c r="BL185" s="158" t="s">
        <v>366</v>
      </c>
      <c r="BM185" s="249" t="s">
        <v>455</v>
      </c>
    </row>
    <row r="186" spans="2:65" s="166" customFormat="1" ht="16.5" customHeight="1">
      <c r="B186" s="236"/>
      <c r="C186" s="237" t="s">
        <v>395</v>
      </c>
      <c r="D186" s="237" t="s">
        <v>123</v>
      </c>
      <c r="E186" s="238" t="s">
        <v>456</v>
      </c>
      <c r="F186" s="239" t="s">
        <v>457</v>
      </c>
      <c r="G186" s="240" t="s">
        <v>124</v>
      </c>
      <c r="H186" s="241">
        <v>4</v>
      </c>
      <c r="I186" s="242"/>
      <c r="J186" s="243">
        <f>ROUND(I186*H186,2)</f>
        <v>0</v>
      </c>
      <c r="K186" s="244"/>
      <c r="L186" s="165"/>
      <c r="M186" s="245" t="s">
        <v>3</v>
      </c>
      <c r="N186" s="246" t="s">
        <v>42</v>
      </c>
      <c r="O186" s="247">
        <v>0.23899999999999999</v>
      </c>
      <c r="P186" s="247">
        <f>O186*H186</f>
        <v>0.95599999999999996</v>
      </c>
      <c r="Q186" s="247">
        <v>0</v>
      </c>
      <c r="R186" s="247">
        <f>Q186*H186</f>
        <v>0</v>
      </c>
      <c r="S186" s="247">
        <v>3.5299999999999998E-2</v>
      </c>
      <c r="T186" s="248">
        <f>S186*H186</f>
        <v>0.14119999999999999</v>
      </c>
      <c r="AR186" s="249" t="s">
        <v>366</v>
      </c>
      <c r="AT186" s="249" t="s">
        <v>123</v>
      </c>
      <c r="AU186" s="249" t="s">
        <v>81</v>
      </c>
      <c r="AY186" s="158" t="s">
        <v>122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58" t="s">
        <v>79</v>
      </c>
      <c r="BK186" s="250">
        <f>ROUND(I186*H186,2)</f>
        <v>0</v>
      </c>
      <c r="BL186" s="158" t="s">
        <v>366</v>
      </c>
      <c r="BM186" s="249" t="s">
        <v>458</v>
      </c>
    </row>
    <row r="187" spans="2:65" s="252" customFormat="1">
      <c r="B187" s="251"/>
      <c r="D187" s="253" t="s">
        <v>341</v>
      </c>
      <c r="E187" s="254" t="s">
        <v>3</v>
      </c>
      <c r="F187" s="255" t="s">
        <v>459</v>
      </c>
      <c r="H187" s="256">
        <v>4</v>
      </c>
      <c r="L187" s="251"/>
      <c r="M187" s="257"/>
      <c r="T187" s="258"/>
      <c r="AT187" s="254" t="s">
        <v>341</v>
      </c>
      <c r="AU187" s="254" t="s">
        <v>81</v>
      </c>
      <c r="AV187" s="252" t="s">
        <v>81</v>
      </c>
      <c r="AW187" s="252" t="s">
        <v>32</v>
      </c>
      <c r="AX187" s="252" t="s">
        <v>71</v>
      </c>
      <c r="AY187" s="254" t="s">
        <v>122</v>
      </c>
    </row>
    <row r="188" spans="2:65" s="260" customFormat="1">
      <c r="B188" s="259"/>
      <c r="D188" s="253" t="s">
        <v>341</v>
      </c>
      <c r="E188" s="261" t="s">
        <v>3</v>
      </c>
      <c r="F188" s="262" t="s">
        <v>343</v>
      </c>
      <c r="H188" s="263">
        <v>4</v>
      </c>
      <c r="L188" s="259"/>
      <c r="M188" s="264"/>
      <c r="T188" s="265"/>
      <c r="AT188" s="261" t="s">
        <v>341</v>
      </c>
      <c r="AU188" s="261" t="s">
        <v>81</v>
      </c>
      <c r="AV188" s="260" t="s">
        <v>125</v>
      </c>
      <c r="AW188" s="260" t="s">
        <v>32</v>
      </c>
      <c r="AX188" s="260" t="s">
        <v>79</v>
      </c>
      <c r="AY188" s="261" t="s">
        <v>122</v>
      </c>
    </row>
    <row r="189" spans="2:65" s="166" customFormat="1" ht="24.15" customHeight="1">
      <c r="B189" s="236"/>
      <c r="C189" s="237" t="s">
        <v>460</v>
      </c>
      <c r="D189" s="237" t="s">
        <v>123</v>
      </c>
      <c r="E189" s="238" t="s">
        <v>461</v>
      </c>
      <c r="F189" s="239" t="s">
        <v>462</v>
      </c>
      <c r="G189" s="240" t="s">
        <v>336</v>
      </c>
      <c r="H189" s="241">
        <v>444</v>
      </c>
      <c r="I189" s="242"/>
      <c r="J189" s="243">
        <f>ROUND(I189*H189,2)</f>
        <v>0</v>
      </c>
      <c r="K189" s="244"/>
      <c r="L189" s="165"/>
      <c r="M189" s="245" t="s">
        <v>3</v>
      </c>
      <c r="N189" s="246" t="s">
        <v>42</v>
      </c>
      <c r="O189" s="247">
        <v>0.12</v>
      </c>
      <c r="P189" s="247">
        <f>O189*H189</f>
        <v>53.28</v>
      </c>
      <c r="Q189" s="247">
        <v>8.3000000000000001E-4</v>
      </c>
      <c r="R189" s="247">
        <f>Q189*H189</f>
        <v>0.36852000000000001</v>
      </c>
      <c r="S189" s="247">
        <v>2.6199999999999999E-3</v>
      </c>
      <c r="T189" s="248">
        <f>S189*H189</f>
        <v>1.1632799999999999</v>
      </c>
      <c r="AR189" s="249" t="s">
        <v>366</v>
      </c>
      <c r="AT189" s="249" t="s">
        <v>123</v>
      </c>
      <c r="AU189" s="249" t="s">
        <v>81</v>
      </c>
      <c r="AY189" s="158" t="s">
        <v>122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58" t="s">
        <v>79</v>
      </c>
      <c r="BK189" s="250">
        <f>ROUND(I189*H189,2)</f>
        <v>0</v>
      </c>
      <c r="BL189" s="158" t="s">
        <v>366</v>
      </c>
      <c r="BM189" s="249" t="s">
        <v>463</v>
      </c>
    </row>
    <row r="190" spans="2:65" s="252" customFormat="1">
      <c r="B190" s="251"/>
      <c r="D190" s="253" t="s">
        <v>341</v>
      </c>
      <c r="E190" s="254" t="s">
        <v>3</v>
      </c>
      <c r="F190" s="255" t="s">
        <v>464</v>
      </c>
      <c r="H190" s="256">
        <v>444</v>
      </c>
      <c r="L190" s="251"/>
      <c r="M190" s="257"/>
      <c r="T190" s="258"/>
      <c r="AT190" s="254" t="s">
        <v>341</v>
      </c>
      <c r="AU190" s="254" t="s">
        <v>81</v>
      </c>
      <c r="AV190" s="252" t="s">
        <v>81</v>
      </c>
      <c r="AW190" s="252" t="s">
        <v>32</v>
      </c>
      <c r="AX190" s="252" t="s">
        <v>71</v>
      </c>
      <c r="AY190" s="254" t="s">
        <v>122</v>
      </c>
    </row>
    <row r="191" spans="2:65" s="260" customFormat="1">
      <c r="B191" s="259"/>
      <c r="D191" s="253" t="s">
        <v>341</v>
      </c>
      <c r="E191" s="261" t="s">
        <v>3</v>
      </c>
      <c r="F191" s="262" t="s">
        <v>343</v>
      </c>
      <c r="H191" s="263">
        <v>444</v>
      </c>
      <c r="L191" s="259"/>
      <c r="M191" s="264"/>
      <c r="T191" s="265"/>
      <c r="AT191" s="261" t="s">
        <v>341</v>
      </c>
      <c r="AU191" s="261" t="s">
        <v>81</v>
      </c>
      <c r="AV191" s="260" t="s">
        <v>125</v>
      </c>
      <c r="AW191" s="260" t="s">
        <v>32</v>
      </c>
      <c r="AX191" s="260" t="s">
        <v>79</v>
      </c>
      <c r="AY191" s="261" t="s">
        <v>122</v>
      </c>
    </row>
    <row r="192" spans="2:65" s="166" customFormat="1" ht="33" customHeight="1">
      <c r="B192" s="236"/>
      <c r="C192" s="266" t="s">
        <v>398</v>
      </c>
      <c r="D192" s="266" t="s">
        <v>465</v>
      </c>
      <c r="E192" s="267" t="s">
        <v>466</v>
      </c>
      <c r="F192" s="268" t="s">
        <v>467</v>
      </c>
      <c r="G192" s="269" t="s">
        <v>124</v>
      </c>
      <c r="H192" s="270">
        <v>41.957999999999998</v>
      </c>
      <c r="I192" s="271"/>
      <c r="J192" s="272">
        <f>ROUND(I192*H192,2)</f>
        <v>0</v>
      </c>
      <c r="K192" s="273"/>
      <c r="L192" s="274"/>
      <c r="M192" s="275" t="s">
        <v>3</v>
      </c>
      <c r="N192" s="276" t="s">
        <v>42</v>
      </c>
      <c r="O192" s="247">
        <v>0</v>
      </c>
      <c r="P192" s="247">
        <f>O192*H192</f>
        <v>0</v>
      </c>
      <c r="Q192" s="247">
        <v>2.1999999999999999E-2</v>
      </c>
      <c r="R192" s="247">
        <f>Q192*H192</f>
        <v>0.9230759999999999</v>
      </c>
      <c r="S192" s="247">
        <v>0</v>
      </c>
      <c r="T192" s="248">
        <f>S192*H192</f>
        <v>0</v>
      </c>
      <c r="AR192" s="249" t="s">
        <v>398</v>
      </c>
      <c r="AT192" s="249" t="s">
        <v>465</v>
      </c>
      <c r="AU192" s="249" t="s">
        <v>81</v>
      </c>
      <c r="AY192" s="158" t="s">
        <v>122</v>
      </c>
      <c r="BE192" s="250">
        <f>IF(N192="základní",J192,0)</f>
        <v>0</v>
      </c>
      <c r="BF192" s="250">
        <f>IF(N192="snížená",J192,0)</f>
        <v>0</v>
      </c>
      <c r="BG192" s="250">
        <f>IF(N192="zákl. přenesená",J192,0)</f>
        <v>0</v>
      </c>
      <c r="BH192" s="250">
        <f>IF(N192="sníž. přenesená",J192,0)</f>
        <v>0</v>
      </c>
      <c r="BI192" s="250">
        <f>IF(N192="nulová",J192,0)</f>
        <v>0</v>
      </c>
      <c r="BJ192" s="158" t="s">
        <v>79</v>
      </c>
      <c r="BK192" s="250">
        <f>ROUND(I192*H192,2)</f>
        <v>0</v>
      </c>
      <c r="BL192" s="158" t="s">
        <v>366</v>
      </c>
      <c r="BM192" s="249" t="s">
        <v>468</v>
      </c>
    </row>
    <row r="193" spans="2:65" s="166" customFormat="1" ht="24.15" customHeight="1">
      <c r="B193" s="236"/>
      <c r="C193" s="237" t="s">
        <v>469</v>
      </c>
      <c r="D193" s="237" t="s">
        <v>123</v>
      </c>
      <c r="E193" s="238" t="s">
        <v>470</v>
      </c>
      <c r="F193" s="239" t="s">
        <v>471</v>
      </c>
      <c r="G193" s="240" t="s">
        <v>408</v>
      </c>
      <c r="H193" s="241">
        <v>1.6830000000000001</v>
      </c>
      <c r="I193" s="242"/>
      <c r="J193" s="243">
        <f>ROUND(I193*H193,2)</f>
        <v>0</v>
      </c>
      <c r="K193" s="244"/>
      <c r="L193" s="165"/>
      <c r="M193" s="245" t="s">
        <v>3</v>
      </c>
      <c r="N193" s="246" t="s">
        <v>42</v>
      </c>
      <c r="O193" s="247">
        <v>3.419</v>
      </c>
      <c r="P193" s="247">
        <f>O193*H193</f>
        <v>5.7541770000000003</v>
      </c>
      <c r="Q193" s="247">
        <v>0</v>
      </c>
      <c r="R193" s="247">
        <f>Q193*H193</f>
        <v>0</v>
      </c>
      <c r="S193" s="247">
        <v>0</v>
      </c>
      <c r="T193" s="248">
        <f>S193*H193</f>
        <v>0</v>
      </c>
      <c r="AR193" s="249" t="s">
        <v>366</v>
      </c>
      <c r="AT193" s="249" t="s">
        <v>123</v>
      </c>
      <c r="AU193" s="249" t="s">
        <v>81</v>
      </c>
      <c r="AY193" s="158" t="s">
        <v>122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58" t="s">
        <v>79</v>
      </c>
      <c r="BK193" s="250">
        <f>ROUND(I193*H193,2)</f>
        <v>0</v>
      </c>
      <c r="BL193" s="158" t="s">
        <v>366</v>
      </c>
      <c r="BM193" s="249" t="s">
        <v>472</v>
      </c>
    </row>
    <row r="194" spans="2:65" s="225" customFormat="1" ht="22.95" customHeight="1">
      <c r="B194" s="224"/>
      <c r="D194" s="226" t="s">
        <v>70</v>
      </c>
      <c r="E194" s="234" t="s">
        <v>473</v>
      </c>
      <c r="F194" s="234" t="s">
        <v>474</v>
      </c>
      <c r="J194" s="235">
        <f>BK194</f>
        <v>0</v>
      </c>
      <c r="L194" s="224"/>
      <c r="M194" s="229"/>
      <c r="P194" s="230">
        <f>SUM(P195:P204)</f>
        <v>33.51576</v>
      </c>
      <c r="R194" s="230">
        <f>SUM(R195:R204)</f>
        <v>0.1956</v>
      </c>
      <c r="T194" s="231">
        <f>SUM(T195:T204)</f>
        <v>0.81599999999999995</v>
      </c>
      <c r="AR194" s="226" t="s">
        <v>81</v>
      </c>
      <c r="AT194" s="232" t="s">
        <v>70</v>
      </c>
      <c r="AU194" s="232" t="s">
        <v>79</v>
      </c>
      <c r="AY194" s="226" t="s">
        <v>122</v>
      </c>
      <c r="BK194" s="233">
        <f>SUM(BK195:BK204)</f>
        <v>0</v>
      </c>
    </row>
    <row r="195" spans="2:65" s="166" customFormat="1" ht="24.15" customHeight="1">
      <c r="B195" s="236"/>
      <c r="C195" s="237" t="s">
        <v>402</v>
      </c>
      <c r="D195" s="237" t="s">
        <v>123</v>
      </c>
      <c r="E195" s="238" t="s">
        <v>475</v>
      </c>
      <c r="F195" s="239" t="s">
        <v>476</v>
      </c>
      <c r="G195" s="240" t="s">
        <v>124</v>
      </c>
      <c r="H195" s="241">
        <v>30</v>
      </c>
      <c r="I195" s="242"/>
      <c r="J195" s="243">
        <f>ROUND(I195*H195,2)</f>
        <v>0</v>
      </c>
      <c r="K195" s="244"/>
      <c r="L195" s="165"/>
      <c r="M195" s="245" t="s">
        <v>3</v>
      </c>
      <c r="N195" s="246" t="s">
        <v>42</v>
      </c>
      <c r="O195" s="247">
        <v>4.3999999999999997E-2</v>
      </c>
      <c r="P195" s="247">
        <f>O195*H195</f>
        <v>1.3199999999999998</v>
      </c>
      <c r="Q195" s="247">
        <v>2.9999999999999997E-4</v>
      </c>
      <c r="R195" s="247">
        <f>Q195*H195</f>
        <v>8.9999999999999993E-3</v>
      </c>
      <c r="S195" s="247">
        <v>0</v>
      </c>
      <c r="T195" s="248">
        <f>S195*H195</f>
        <v>0</v>
      </c>
      <c r="AR195" s="249" t="s">
        <v>366</v>
      </c>
      <c r="AT195" s="249" t="s">
        <v>123</v>
      </c>
      <c r="AU195" s="249" t="s">
        <v>81</v>
      </c>
      <c r="AY195" s="158" t="s">
        <v>122</v>
      </c>
      <c r="BE195" s="250">
        <f>IF(N195="základní",J195,0)</f>
        <v>0</v>
      </c>
      <c r="BF195" s="250">
        <f>IF(N195="snížená",J195,0)</f>
        <v>0</v>
      </c>
      <c r="BG195" s="250">
        <f>IF(N195="zákl. přenesená",J195,0)</f>
        <v>0</v>
      </c>
      <c r="BH195" s="250">
        <f>IF(N195="sníž. přenesená",J195,0)</f>
        <v>0</v>
      </c>
      <c r="BI195" s="250">
        <f>IF(N195="nulová",J195,0)</f>
        <v>0</v>
      </c>
      <c r="BJ195" s="158" t="s">
        <v>79</v>
      </c>
      <c r="BK195" s="250">
        <f>ROUND(I195*H195,2)</f>
        <v>0</v>
      </c>
      <c r="BL195" s="158" t="s">
        <v>366</v>
      </c>
      <c r="BM195" s="249" t="s">
        <v>477</v>
      </c>
    </row>
    <row r="196" spans="2:65" s="166" customFormat="1" ht="37.950000000000003" customHeight="1">
      <c r="B196" s="236"/>
      <c r="C196" s="237" t="s">
        <v>478</v>
      </c>
      <c r="D196" s="237" t="s">
        <v>123</v>
      </c>
      <c r="E196" s="238" t="s">
        <v>479</v>
      </c>
      <c r="F196" s="239" t="s">
        <v>480</v>
      </c>
      <c r="G196" s="240" t="s">
        <v>336</v>
      </c>
      <c r="H196" s="241">
        <v>15</v>
      </c>
      <c r="I196" s="242"/>
      <c r="J196" s="243">
        <f>ROUND(I196*H196,2)</f>
        <v>0</v>
      </c>
      <c r="K196" s="244"/>
      <c r="L196" s="165"/>
      <c r="M196" s="245" t="s">
        <v>3</v>
      </c>
      <c r="N196" s="246" t="s">
        <v>42</v>
      </c>
      <c r="O196" s="247">
        <v>6.9000000000000006E-2</v>
      </c>
      <c r="P196" s="247">
        <f>O196*H196</f>
        <v>1.0350000000000001</v>
      </c>
      <c r="Q196" s="247">
        <v>4.4000000000000002E-4</v>
      </c>
      <c r="R196" s="247">
        <f>Q196*H196</f>
        <v>6.6E-3</v>
      </c>
      <c r="S196" s="247">
        <v>0</v>
      </c>
      <c r="T196" s="248">
        <f>S196*H196</f>
        <v>0</v>
      </c>
      <c r="AR196" s="249" t="s">
        <v>366</v>
      </c>
      <c r="AT196" s="249" t="s">
        <v>123</v>
      </c>
      <c r="AU196" s="249" t="s">
        <v>81</v>
      </c>
      <c r="AY196" s="158" t="s">
        <v>122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58" t="s">
        <v>79</v>
      </c>
      <c r="BK196" s="250">
        <f>ROUND(I196*H196,2)</f>
        <v>0</v>
      </c>
      <c r="BL196" s="158" t="s">
        <v>366</v>
      </c>
      <c r="BM196" s="249" t="s">
        <v>481</v>
      </c>
    </row>
    <row r="197" spans="2:65" s="166" customFormat="1" ht="21.75" customHeight="1">
      <c r="B197" s="236"/>
      <c r="C197" s="237" t="s">
        <v>409</v>
      </c>
      <c r="D197" s="237" t="s">
        <v>123</v>
      </c>
      <c r="E197" s="238" t="s">
        <v>482</v>
      </c>
      <c r="F197" s="239" t="s">
        <v>483</v>
      </c>
      <c r="G197" s="240" t="s">
        <v>124</v>
      </c>
      <c r="H197" s="241">
        <v>30</v>
      </c>
      <c r="I197" s="242"/>
      <c r="J197" s="243">
        <f>ROUND(I197*H197,2)</f>
        <v>0</v>
      </c>
      <c r="K197" s="244"/>
      <c r="L197" s="165"/>
      <c r="M197" s="245" t="s">
        <v>3</v>
      </c>
      <c r="N197" s="246" t="s">
        <v>42</v>
      </c>
      <c r="O197" s="247">
        <v>0.192</v>
      </c>
      <c r="P197" s="247">
        <f>O197*H197</f>
        <v>5.76</v>
      </c>
      <c r="Q197" s="247">
        <v>0</v>
      </c>
      <c r="R197" s="247">
        <f>Q197*H197</f>
        <v>0</v>
      </c>
      <c r="S197" s="247">
        <v>2.7199999999999998E-2</v>
      </c>
      <c r="T197" s="248">
        <f>S197*H197</f>
        <v>0.81599999999999995</v>
      </c>
      <c r="AR197" s="249" t="s">
        <v>366</v>
      </c>
      <c r="AT197" s="249" t="s">
        <v>123</v>
      </c>
      <c r="AU197" s="249" t="s">
        <v>81</v>
      </c>
      <c r="AY197" s="158" t="s">
        <v>122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58" t="s">
        <v>79</v>
      </c>
      <c r="BK197" s="250">
        <f>ROUND(I197*H197,2)</f>
        <v>0</v>
      </c>
      <c r="BL197" s="158" t="s">
        <v>366</v>
      </c>
      <c r="BM197" s="249" t="s">
        <v>484</v>
      </c>
    </row>
    <row r="198" spans="2:65" s="252" customFormat="1">
      <c r="B198" s="251"/>
      <c r="D198" s="253" t="s">
        <v>341</v>
      </c>
      <c r="E198" s="254" t="s">
        <v>3</v>
      </c>
      <c r="F198" s="255" t="s">
        <v>485</v>
      </c>
      <c r="H198" s="256">
        <v>30</v>
      </c>
      <c r="L198" s="251"/>
      <c r="M198" s="257"/>
      <c r="T198" s="258"/>
      <c r="AT198" s="254" t="s">
        <v>341</v>
      </c>
      <c r="AU198" s="254" t="s">
        <v>81</v>
      </c>
      <c r="AV198" s="252" t="s">
        <v>81</v>
      </c>
      <c r="AW198" s="252" t="s">
        <v>32</v>
      </c>
      <c r="AX198" s="252" t="s">
        <v>71</v>
      </c>
      <c r="AY198" s="254" t="s">
        <v>122</v>
      </c>
    </row>
    <row r="199" spans="2:65" s="260" customFormat="1">
      <c r="B199" s="259"/>
      <c r="D199" s="253" t="s">
        <v>341</v>
      </c>
      <c r="E199" s="261" t="s">
        <v>3</v>
      </c>
      <c r="F199" s="262" t="s">
        <v>343</v>
      </c>
      <c r="H199" s="263">
        <v>30</v>
      </c>
      <c r="L199" s="259"/>
      <c r="M199" s="264"/>
      <c r="T199" s="265"/>
      <c r="AT199" s="261" t="s">
        <v>341</v>
      </c>
      <c r="AU199" s="261" t="s">
        <v>81</v>
      </c>
      <c r="AV199" s="260" t="s">
        <v>125</v>
      </c>
      <c r="AW199" s="260" t="s">
        <v>32</v>
      </c>
      <c r="AX199" s="260" t="s">
        <v>79</v>
      </c>
      <c r="AY199" s="261" t="s">
        <v>122</v>
      </c>
    </row>
    <row r="200" spans="2:65" s="166" customFormat="1" ht="37.950000000000003" customHeight="1">
      <c r="B200" s="236"/>
      <c r="C200" s="237" t="s">
        <v>486</v>
      </c>
      <c r="D200" s="237" t="s">
        <v>123</v>
      </c>
      <c r="E200" s="238" t="s">
        <v>487</v>
      </c>
      <c r="F200" s="239" t="s">
        <v>488</v>
      </c>
      <c r="G200" s="240" t="s">
        <v>124</v>
      </c>
      <c r="H200" s="241">
        <v>30</v>
      </c>
      <c r="I200" s="242"/>
      <c r="J200" s="243">
        <f>ROUND(I200*H200,2)</f>
        <v>0</v>
      </c>
      <c r="K200" s="244"/>
      <c r="L200" s="165"/>
      <c r="M200" s="245" t="s">
        <v>3</v>
      </c>
      <c r="N200" s="246" t="s">
        <v>42</v>
      </c>
      <c r="O200" s="247">
        <v>0.83</v>
      </c>
      <c r="P200" s="247">
        <f>O200*H200</f>
        <v>24.9</v>
      </c>
      <c r="Q200" s="247">
        <v>6.0000000000000001E-3</v>
      </c>
      <c r="R200" s="247">
        <f>Q200*H200</f>
        <v>0.18</v>
      </c>
      <c r="S200" s="247">
        <v>0</v>
      </c>
      <c r="T200" s="248">
        <f>S200*H200</f>
        <v>0</v>
      </c>
      <c r="AR200" s="249" t="s">
        <v>366</v>
      </c>
      <c r="AT200" s="249" t="s">
        <v>123</v>
      </c>
      <c r="AU200" s="249" t="s">
        <v>81</v>
      </c>
      <c r="AY200" s="158" t="s">
        <v>122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58" t="s">
        <v>79</v>
      </c>
      <c r="BK200" s="250">
        <f>ROUND(I200*H200,2)</f>
        <v>0</v>
      </c>
      <c r="BL200" s="158" t="s">
        <v>366</v>
      </c>
      <c r="BM200" s="249" t="s">
        <v>489</v>
      </c>
    </row>
    <row r="201" spans="2:65" s="166" customFormat="1" ht="16.5" customHeight="1">
      <c r="B201" s="236"/>
      <c r="C201" s="266" t="s">
        <v>413</v>
      </c>
      <c r="D201" s="266" t="s">
        <v>465</v>
      </c>
      <c r="E201" s="267" t="s">
        <v>490</v>
      </c>
      <c r="F201" s="268" t="s">
        <v>491</v>
      </c>
      <c r="G201" s="269" t="s">
        <v>124</v>
      </c>
      <c r="H201" s="270">
        <v>33</v>
      </c>
      <c r="I201" s="271"/>
      <c r="J201" s="272">
        <f>ROUND(I201*H201,2)</f>
        <v>0</v>
      </c>
      <c r="K201" s="273"/>
      <c r="L201" s="274"/>
      <c r="M201" s="275" t="s">
        <v>3</v>
      </c>
      <c r="N201" s="276" t="s">
        <v>42</v>
      </c>
      <c r="O201" s="247">
        <v>0</v>
      </c>
      <c r="P201" s="247">
        <f>O201*H201</f>
        <v>0</v>
      </c>
      <c r="Q201" s="247">
        <v>0</v>
      </c>
      <c r="R201" s="247">
        <f>Q201*H201</f>
        <v>0</v>
      </c>
      <c r="S201" s="247">
        <v>0</v>
      </c>
      <c r="T201" s="248">
        <f>S201*H201</f>
        <v>0</v>
      </c>
      <c r="AR201" s="249" t="s">
        <v>398</v>
      </c>
      <c r="AT201" s="249" t="s">
        <v>465</v>
      </c>
      <c r="AU201" s="249" t="s">
        <v>81</v>
      </c>
      <c r="AY201" s="158" t="s">
        <v>122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58" t="s">
        <v>79</v>
      </c>
      <c r="BK201" s="250">
        <f>ROUND(I201*H201,2)</f>
        <v>0</v>
      </c>
      <c r="BL201" s="158" t="s">
        <v>366</v>
      </c>
      <c r="BM201" s="249" t="s">
        <v>492</v>
      </c>
    </row>
    <row r="202" spans="2:65" s="252" customFormat="1">
      <c r="B202" s="251"/>
      <c r="D202" s="253" t="s">
        <v>341</v>
      </c>
      <c r="E202" s="254" t="s">
        <v>3</v>
      </c>
      <c r="F202" s="255" t="s">
        <v>493</v>
      </c>
      <c r="H202" s="256">
        <v>33</v>
      </c>
      <c r="L202" s="251"/>
      <c r="M202" s="257"/>
      <c r="T202" s="258"/>
      <c r="AT202" s="254" t="s">
        <v>341</v>
      </c>
      <c r="AU202" s="254" t="s">
        <v>81</v>
      </c>
      <c r="AV202" s="252" t="s">
        <v>81</v>
      </c>
      <c r="AW202" s="252" t="s">
        <v>32</v>
      </c>
      <c r="AX202" s="252" t="s">
        <v>71</v>
      </c>
      <c r="AY202" s="254" t="s">
        <v>122</v>
      </c>
    </row>
    <row r="203" spans="2:65" s="260" customFormat="1">
      <c r="B203" s="259"/>
      <c r="D203" s="253" t="s">
        <v>341</v>
      </c>
      <c r="E203" s="261" t="s">
        <v>3</v>
      </c>
      <c r="F203" s="262" t="s">
        <v>343</v>
      </c>
      <c r="H203" s="263">
        <v>33</v>
      </c>
      <c r="L203" s="259"/>
      <c r="M203" s="264"/>
      <c r="T203" s="265"/>
      <c r="AT203" s="261" t="s">
        <v>341</v>
      </c>
      <c r="AU203" s="261" t="s">
        <v>81</v>
      </c>
      <c r="AV203" s="260" t="s">
        <v>125</v>
      </c>
      <c r="AW203" s="260" t="s">
        <v>32</v>
      </c>
      <c r="AX203" s="260" t="s">
        <v>79</v>
      </c>
      <c r="AY203" s="261" t="s">
        <v>122</v>
      </c>
    </row>
    <row r="204" spans="2:65" s="166" customFormat="1" ht="49.2" customHeight="1">
      <c r="B204" s="236"/>
      <c r="C204" s="237" t="s">
        <v>494</v>
      </c>
      <c r="D204" s="237" t="s">
        <v>123</v>
      </c>
      <c r="E204" s="238" t="s">
        <v>495</v>
      </c>
      <c r="F204" s="239" t="s">
        <v>496</v>
      </c>
      <c r="G204" s="240" t="s">
        <v>408</v>
      </c>
      <c r="H204" s="241">
        <v>0.58499999999999996</v>
      </c>
      <c r="I204" s="242"/>
      <c r="J204" s="243">
        <f>ROUND(I204*H204,2)</f>
        <v>0</v>
      </c>
      <c r="K204" s="244"/>
      <c r="L204" s="165"/>
      <c r="M204" s="245" t="s">
        <v>3</v>
      </c>
      <c r="N204" s="246" t="s">
        <v>42</v>
      </c>
      <c r="O204" s="247">
        <v>0.85599999999999998</v>
      </c>
      <c r="P204" s="247">
        <f>O204*H204</f>
        <v>0.50075999999999998</v>
      </c>
      <c r="Q204" s="247">
        <v>0</v>
      </c>
      <c r="R204" s="247">
        <f>Q204*H204</f>
        <v>0</v>
      </c>
      <c r="S204" s="247">
        <v>0</v>
      </c>
      <c r="T204" s="248">
        <f>S204*H204</f>
        <v>0</v>
      </c>
      <c r="AR204" s="249" t="s">
        <v>366</v>
      </c>
      <c r="AT204" s="249" t="s">
        <v>123</v>
      </c>
      <c r="AU204" s="249" t="s">
        <v>81</v>
      </c>
      <c r="AY204" s="158" t="s">
        <v>122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58" t="s">
        <v>79</v>
      </c>
      <c r="BK204" s="250">
        <f>ROUND(I204*H204,2)</f>
        <v>0</v>
      </c>
      <c r="BL204" s="158" t="s">
        <v>366</v>
      </c>
      <c r="BM204" s="249" t="s">
        <v>497</v>
      </c>
    </row>
    <row r="205" spans="2:65" s="225" customFormat="1" ht="22.95" customHeight="1">
      <c r="B205" s="224"/>
      <c r="D205" s="226" t="s">
        <v>70</v>
      </c>
      <c r="E205" s="234" t="s">
        <v>498</v>
      </c>
      <c r="F205" s="234" t="s">
        <v>499</v>
      </c>
      <c r="J205" s="235">
        <f>BK205</f>
        <v>0</v>
      </c>
      <c r="L205" s="224"/>
      <c r="M205" s="229"/>
      <c r="P205" s="230">
        <f>SUM(P206:P217)</f>
        <v>5.8000000000000007</v>
      </c>
      <c r="R205" s="230">
        <f>SUM(R206:R217)</f>
        <v>3.9375E-3</v>
      </c>
      <c r="T205" s="231">
        <f>SUM(T206:T217)</f>
        <v>1.3124999999999998E-2</v>
      </c>
      <c r="AR205" s="226" t="s">
        <v>81</v>
      </c>
      <c r="AT205" s="232" t="s">
        <v>70</v>
      </c>
      <c r="AU205" s="232" t="s">
        <v>79</v>
      </c>
      <c r="AY205" s="226" t="s">
        <v>122</v>
      </c>
      <c r="BK205" s="233">
        <f>SUM(BK206:BK217)</f>
        <v>0</v>
      </c>
    </row>
    <row r="206" spans="2:65" s="166" customFormat="1" ht="24.15" customHeight="1">
      <c r="B206" s="236"/>
      <c r="C206" s="237" t="s">
        <v>416</v>
      </c>
      <c r="D206" s="237" t="s">
        <v>123</v>
      </c>
      <c r="E206" s="238" t="s">
        <v>500</v>
      </c>
      <c r="F206" s="239" t="s">
        <v>501</v>
      </c>
      <c r="G206" s="240" t="s">
        <v>124</v>
      </c>
      <c r="H206" s="241">
        <v>320</v>
      </c>
      <c r="I206" s="242"/>
      <c r="J206" s="243">
        <f>ROUND(I206*H206,2)</f>
        <v>0</v>
      </c>
      <c r="K206" s="244"/>
      <c r="L206" s="165"/>
      <c r="M206" s="245" t="s">
        <v>3</v>
      </c>
      <c r="N206" s="246" t="s">
        <v>42</v>
      </c>
      <c r="O206" s="247">
        <v>1.4E-2</v>
      </c>
      <c r="P206" s="247">
        <f>O206*H206</f>
        <v>4.4800000000000004</v>
      </c>
      <c r="Q206" s="247">
        <v>0</v>
      </c>
      <c r="R206" s="247">
        <f>Q206*H206</f>
        <v>0</v>
      </c>
      <c r="S206" s="247">
        <v>3.4999999999999997E-5</v>
      </c>
      <c r="T206" s="248">
        <f>S206*H206</f>
        <v>1.1199999999999998E-2</v>
      </c>
      <c r="AR206" s="249" t="s">
        <v>366</v>
      </c>
      <c r="AT206" s="249" t="s">
        <v>123</v>
      </c>
      <c r="AU206" s="249" t="s">
        <v>81</v>
      </c>
      <c r="AY206" s="158" t="s">
        <v>122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58" t="s">
        <v>79</v>
      </c>
      <c r="BK206" s="250">
        <f>ROUND(I206*H206,2)</f>
        <v>0</v>
      </c>
      <c r="BL206" s="158" t="s">
        <v>366</v>
      </c>
      <c r="BM206" s="249" t="s">
        <v>502</v>
      </c>
    </row>
    <row r="207" spans="2:65" s="166" customFormat="1" ht="16.5" customHeight="1">
      <c r="B207" s="236"/>
      <c r="C207" s="266" t="s">
        <v>503</v>
      </c>
      <c r="D207" s="266" t="s">
        <v>465</v>
      </c>
      <c r="E207" s="267" t="s">
        <v>504</v>
      </c>
      <c r="F207" s="268" t="s">
        <v>505</v>
      </c>
      <c r="G207" s="269" t="s">
        <v>124</v>
      </c>
      <c r="H207" s="270">
        <v>336</v>
      </c>
      <c r="I207" s="271"/>
      <c r="J207" s="272">
        <f>ROUND(I207*H207,2)</f>
        <v>0</v>
      </c>
      <c r="K207" s="273"/>
      <c r="L207" s="274"/>
      <c r="M207" s="275" t="s">
        <v>3</v>
      </c>
      <c r="N207" s="276" t="s">
        <v>42</v>
      </c>
      <c r="O207" s="247">
        <v>0</v>
      </c>
      <c r="P207" s="247">
        <f>O207*H207</f>
        <v>0</v>
      </c>
      <c r="Q207" s="247">
        <v>1.0000000000000001E-5</v>
      </c>
      <c r="R207" s="247">
        <f>Q207*H207</f>
        <v>3.3600000000000001E-3</v>
      </c>
      <c r="S207" s="247">
        <v>0</v>
      </c>
      <c r="T207" s="248">
        <f>S207*H207</f>
        <v>0</v>
      </c>
      <c r="AR207" s="249" t="s">
        <v>398</v>
      </c>
      <c r="AT207" s="249" t="s">
        <v>465</v>
      </c>
      <c r="AU207" s="249" t="s">
        <v>81</v>
      </c>
      <c r="AY207" s="158" t="s">
        <v>122</v>
      </c>
      <c r="BE207" s="250">
        <f>IF(N207="základní",J207,0)</f>
        <v>0</v>
      </c>
      <c r="BF207" s="250">
        <f>IF(N207="snížená",J207,0)</f>
        <v>0</v>
      </c>
      <c r="BG207" s="250">
        <f>IF(N207="zákl. přenesená",J207,0)</f>
        <v>0</v>
      </c>
      <c r="BH207" s="250">
        <f>IF(N207="sníž. přenesená",J207,0)</f>
        <v>0</v>
      </c>
      <c r="BI207" s="250">
        <f>IF(N207="nulová",J207,0)</f>
        <v>0</v>
      </c>
      <c r="BJ207" s="158" t="s">
        <v>79</v>
      </c>
      <c r="BK207" s="250">
        <f>ROUND(I207*H207,2)</f>
        <v>0</v>
      </c>
      <c r="BL207" s="158" t="s">
        <v>366</v>
      </c>
      <c r="BM207" s="249" t="s">
        <v>506</v>
      </c>
    </row>
    <row r="208" spans="2:65" s="252" customFormat="1">
      <c r="B208" s="251"/>
      <c r="D208" s="253" t="s">
        <v>341</v>
      </c>
      <c r="E208" s="254" t="s">
        <v>3</v>
      </c>
      <c r="F208" s="255" t="s">
        <v>507</v>
      </c>
      <c r="H208" s="256">
        <v>336</v>
      </c>
      <c r="L208" s="251"/>
      <c r="M208" s="257"/>
      <c r="T208" s="258"/>
      <c r="AT208" s="254" t="s">
        <v>341</v>
      </c>
      <c r="AU208" s="254" t="s">
        <v>81</v>
      </c>
      <c r="AV208" s="252" t="s">
        <v>81</v>
      </c>
      <c r="AW208" s="252" t="s">
        <v>32</v>
      </c>
      <c r="AX208" s="252" t="s">
        <v>71</v>
      </c>
      <c r="AY208" s="254" t="s">
        <v>122</v>
      </c>
    </row>
    <row r="209" spans="2:65" s="260" customFormat="1">
      <c r="B209" s="259"/>
      <c r="D209" s="253" t="s">
        <v>341</v>
      </c>
      <c r="E209" s="261" t="s">
        <v>3</v>
      </c>
      <c r="F209" s="262" t="s">
        <v>343</v>
      </c>
      <c r="H209" s="263">
        <v>336</v>
      </c>
      <c r="L209" s="259"/>
      <c r="M209" s="264"/>
      <c r="T209" s="265"/>
      <c r="AT209" s="261" t="s">
        <v>341</v>
      </c>
      <c r="AU209" s="261" t="s">
        <v>81</v>
      </c>
      <c r="AV209" s="260" t="s">
        <v>125</v>
      </c>
      <c r="AW209" s="260" t="s">
        <v>32</v>
      </c>
      <c r="AX209" s="260" t="s">
        <v>79</v>
      </c>
      <c r="AY209" s="261" t="s">
        <v>122</v>
      </c>
    </row>
    <row r="210" spans="2:65" s="166" customFormat="1" ht="24.15" customHeight="1">
      <c r="B210" s="236"/>
      <c r="C210" s="237" t="s">
        <v>424</v>
      </c>
      <c r="D210" s="237" t="s">
        <v>123</v>
      </c>
      <c r="E210" s="238" t="s">
        <v>508</v>
      </c>
      <c r="F210" s="239" t="s">
        <v>509</v>
      </c>
      <c r="G210" s="240" t="s">
        <v>124</v>
      </c>
      <c r="H210" s="241">
        <v>15</v>
      </c>
      <c r="I210" s="242"/>
      <c r="J210" s="243">
        <f>ROUND(I210*H210,2)</f>
        <v>0</v>
      </c>
      <c r="K210" s="244"/>
      <c r="L210" s="165"/>
      <c r="M210" s="245" t="s">
        <v>3</v>
      </c>
      <c r="N210" s="246" t="s">
        <v>42</v>
      </c>
      <c r="O210" s="247">
        <v>2.4E-2</v>
      </c>
      <c r="P210" s="247">
        <f>O210*H210</f>
        <v>0.36</v>
      </c>
      <c r="Q210" s="247">
        <v>0</v>
      </c>
      <c r="R210" s="247">
        <f>Q210*H210</f>
        <v>0</v>
      </c>
      <c r="S210" s="247">
        <v>3.4999999999999997E-5</v>
      </c>
      <c r="T210" s="248">
        <f>S210*H210</f>
        <v>5.2499999999999997E-4</v>
      </c>
      <c r="AR210" s="249" t="s">
        <v>366</v>
      </c>
      <c r="AT210" s="249" t="s">
        <v>123</v>
      </c>
      <c r="AU210" s="249" t="s">
        <v>81</v>
      </c>
      <c r="AY210" s="158" t="s">
        <v>122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58" t="s">
        <v>79</v>
      </c>
      <c r="BK210" s="250">
        <f>ROUND(I210*H210,2)</f>
        <v>0</v>
      </c>
      <c r="BL210" s="158" t="s">
        <v>366</v>
      </c>
      <c r="BM210" s="249" t="s">
        <v>510</v>
      </c>
    </row>
    <row r="211" spans="2:65" s="166" customFormat="1" ht="16.5" customHeight="1">
      <c r="B211" s="236"/>
      <c r="C211" s="266" t="s">
        <v>511</v>
      </c>
      <c r="D211" s="266" t="s">
        <v>465</v>
      </c>
      <c r="E211" s="267" t="s">
        <v>504</v>
      </c>
      <c r="F211" s="268" t="s">
        <v>505</v>
      </c>
      <c r="G211" s="269" t="s">
        <v>124</v>
      </c>
      <c r="H211" s="270">
        <v>15.75</v>
      </c>
      <c r="I211" s="271"/>
      <c r="J211" s="272">
        <f>ROUND(I211*H211,2)</f>
        <v>0</v>
      </c>
      <c r="K211" s="273"/>
      <c r="L211" s="274"/>
      <c r="M211" s="275" t="s">
        <v>3</v>
      </c>
      <c r="N211" s="276" t="s">
        <v>42</v>
      </c>
      <c r="O211" s="247">
        <v>0</v>
      </c>
      <c r="P211" s="247">
        <f>O211*H211</f>
        <v>0</v>
      </c>
      <c r="Q211" s="247">
        <v>1.0000000000000001E-5</v>
      </c>
      <c r="R211" s="247">
        <f>Q211*H211</f>
        <v>1.5750000000000001E-4</v>
      </c>
      <c r="S211" s="247">
        <v>0</v>
      </c>
      <c r="T211" s="248">
        <f>S211*H211</f>
        <v>0</v>
      </c>
      <c r="AR211" s="249" t="s">
        <v>398</v>
      </c>
      <c r="AT211" s="249" t="s">
        <v>465</v>
      </c>
      <c r="AU211" s="249" t="s">
        <v>81</v>
      </c>
      <c r="AY211" s="158" t="s">
        <v>122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58" t="s">
        <v>79</v>
      </c>
      <c r="BK211" s="250">
        <f>ROUND(I211*H211,2)</f>
        <v>0</v>
      </c>
      <c r="BL211" s="158" t="s">
        <v>366</v>
      </c>
      <c r="BM211" s="249" t="s">
        <v>512</v>
      </c>
    </row>
    <row r="212" spans="2:65" s="252" customFormat="1">
      <c r="B212" s="251"/>
      <c r="D212" s="253" t="s">
        <v>341</v>
      </c>
      <c r="E212" s="254" t="s">
        <v>3</v>
      </c>
      <c r="F212" s="255" t="s">
        <v>513</v>
      </c>
      <c r="H212" s="256">
        <v>15.75</v>
      </c>
      <c r="L212" s="251"/>
      <c r="M212" s="257"/>
      <c r="T212" s="258"/>
      <c r="AT212" s="254" t="s">
        <v>341</v>
      </c>
      <c r="AU212" s="254" t="s">
        <v>81</v>
      </c>
      <c r="AV212" s="252" t="s">
        <v>81</v>
      </c>
      <c r="AW212" s="252" t="s">
        <v>32</v>
      </c>
      <c r="AX212" s="252" t="s">
        <v>71</v>
      </c>
      <c r="AY212" s="254" t="s">
        <v>122</v>
      </c>
    </row>
    <row r="213" spans="2:65" s="260" customFormat="1">
      <c r="B213" s="259"/>
      <c r="D213" s="253" t="s">
        <v>341</v>
      </c>
      <c r="E213" s="261" t="s">
        <v>3</v>
      </c>
      <c r="F213" s="262" t="s">
        <v>343</v>
      </c>
      <c r="H213" s="263">
        <v>15.75</v>
      </c>
      <c r="L213" s="259"/>
      <c r="M213" s="264"/>
      <c r="T213" s="265"/>
      <c r="AT213" s="261" t="s">
        <v>341</v>
      </c>
      <c r="AU213" s="261" t="s">
        <v>81</v>
      </c>
      <c r="AV213" s="260" t="s">
        <v>125</v>
      </c>
      <c r="AW213" s="260" t="s">
        <v>32</v>
      </c>
      <c r="AX213" s="260" t="s">
        <v>79</v>
      </c>
      <c r="AY213" s="261" t="s">
        <v>122</v>
      </c>
    </row>
    <row r="214" spans="2:65" s="166" customFormat="1" ht="24.15" customHeight="1">
      <c r="B214" s="236"/>
      <c r="C214" s="237" t="s">
        <v>427</v>
      </c>
      <c r="D214" s="237" t="s">
        <v>123</v>
      </c>
      <c r="E214" s="238" t="s">
        <v>508</v>
      </c>
      <c r="F214" s="239" t="s">
        <v>509</v>
      </c>
      <c r="G214" s="240" t="s">
        <v>124</v>
      </c>
      <c r="H214" s="241">
        <v>40</v>
      </c>
      <c r="I214" s="242"/>
      <c r="J214" s="243">
        <f>ROUND(I214*H214,2)</f>
        <v>0</v>
      </c>
      <c r="K214" s="244"/>
      <c r="L214" s="165"/>
      <c r="M214" s="245" t="s">
        <v>3</v>
      </c>
      <c r="N214" s="246" t="s">
        <v>42</v>
      </c>
      <c r="O214" s="247">
        <v>2.4E-2</v>
      </c>
      <c r="P214" s="247">
        <f>O214*H214</f>
        <v>0.96</v>
      </c>
      <c r="Q214" s="247">
        <v>0</v>
      </c>
      <c r="R214" s="247">
        <f>Q214*H214</f>
        <v>0</v>
      </c>
      <c r="S214" s="247">
        <v>3.4999999999999997E-5</v>
      </c>
      <c r="T214" s="248">
        <f>S214*H214</f>
        <v>1.3999999999999998E-3</v>
      </c>
      <c r="AR214" s="249" t="s">
        <v>366</v>
      </c>
      <c r="AT214" s="249" t="s">
        <v>123</v>
      </c>
      <c r="AU214" s="249" t="s">
        <v>81</v>
      </c>
      <c r="AY214" s="158" t="s">
        <v>122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58" t="s">
        <v>79</v>
      </c>
      <c r="BK214" s="250">
        <f>ROUND(I214*H214,2)</f>
        <v>0</v>
      </c>
      <c r="BL214" s="158" t="s">
        <v>366</v>
      </c>
      <c r="BM214" s="249" t="s">
        <v>514</v>
      </c>
    </row>
    <row r="215" spans="2:65" s="166" customFormat="1" ht="16.5" customHeight="1">
      <c r="B215" s="236"/>
      <c r="C215" s="266" t="s">
        <v>515</v>
      </c>
      <c r="D215" s="266" t="s">
        <v>465</v>
      </c>
      <c r="E215" s="267" t="s">
        <v>504</v>
      </c>
      <c r="F215" s="268" t="s">
        <v>505</v>
      </c>
      <c r="G215" s="269" t="s">
        <v>124</v>
      </c>
      <c r="H215" s="270">
        <v>42</v>
      </c>
      <c r="I215" s="271"/>
      <c r="J215" s="272">
        <f>ROUND(I215*H215,2)</f>
        <v>0</v>
      </c>
      <c r="K215" s="273"/>
      <c r="L215" s="274"/>
      <c r="M215" s="275" t="s">
        <v>3</v>
      </c>
      <c r="N215" s="276" t="s">
        <v>42</v>
      </c>
      <c r="O215" s="247">
        <v>0</v>
      </c>
      <c r="P215" s="247">
        <f>O215*H215</f>
        <v>0</v>
      </c>
      <c r="Q215" s="247">
        <v>1.0000000000000001E-5</v>
      </c>
      <c r="R215" s="247">
        <f>Q215*H215</f>
        <v>4.2000000000000002E-4</v>
      </c>
      <c r="S215" s="247">
        <v>0</v>
      </c>
      <c r="T215" s="248">
        <f>S215*H215</f>
        <v>0</v>
      </c>
      <c r="AR215" s="249" t="s">
        <v>398</v>
      </c>
      <c r="AT215" s="249" t="s">
        <v>465</v>
      </c>
      <c r="AU215" s="249" t="s">
        <v>81</v>
      </c>
      <c r="AY215" s="158" t="s">
        <v>122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58" t="s">
        <v>79</v>
      </c>
      <c r="BK215" s="250">
        <f>ROUND(I215*H215,2)</f>
        <v>0</v>
      </c>
      <c r="BL215" s="158" t="s">
        <v>366</v>
      </c>
      <c r="BM215" s="249" t="s">
        <v>516</v>
      </c>
    </row>
    <row r="216" spans="2:65" s="252" customFormat="1">
      <c r="B216" s="251"/>
      <c r="D216" s="253" t="s">
        <v>341</v>
      </c>
      <c r="E216" s="254" t="s">
        <v>3</v>
      </c>
      <c r="F216" s="255" t="s">
        <v>517</v>
      </c>
      <c r="H216" s="256">
        <v>42</v>
      </c>
      <c r="L216" s="251"/>
      <c r="M216" s="257"/>
      <c r="T216" s="258"/>
      <c r="AT216" s="254" t="s">
        <v>341</v>
      </c>
      <c r="AU216" s="254" t="s">
        <v>81</v>
      </c>
      <c r="AV216" s="252" t="s">
        <v>81</v>
      </c>
      <c r="AW216" s="252" t="s">
        <v>32</v>
      </c>
      <c r="AX216" s="252" t="s">
        <v>71</v>
      </c>
      <c r="AY216" s="254" t="s">
        <v>122</v>
      </c>
    </row>
    <row r="217" spans="2:65" s="260" customFormat="1">
      <c r="B217" s="259"/>
      <c r="D217" s="253" t="s">
        <v>341</v>
      </c>
      <c r="E217" s="261" t="s">
        <v>3</v>
      </c>
      <c r="F217" s="262" t="s">
        <v>343</v>
      </c>
      <c r="H217" s="263">
        <v>42</v>
      </c>
      <c r="L217" s="259"/>
      <c r="M217" s="264"/>
      <c r="T217" s="265"/>
      <c r="AT217" s="261" t="s">
        <v>341</v>
      </c>
      <c r="AU217" s="261" t="s">
        <v>81</v>
      </c>
      <c r="AV217" s="260" t="s">
        <v>125</v>
      </c>
      <c r="AW217" s="260" t="s">
        <v>32</v>
      </c>
      <c r="AX217" s="260" t="s">
        <v>79</v>
      </c>
      <c r="AY217" s="261" t="s">
        <v>122</v>
      </c>
    </row>
    <row r="218" spans="2:65" s="225" customFormat="1" ht="22.95" customHeight="1">
      <c r="B218" s="224"/>
      <c r="D218" s="226" t="s">
        <v>70</v>
      </c>
      <c r="E218" s="234" t="s">
        <v>518</v>
      </c>
      <c r="F218" s="234" t="s">
        <v>519</v>
      </c>
      <c r="J218" s="235">
        <f>BK218</f>
        <v>0</v>
      </c>
      <c r="L218" s="224"/>
      <c r="M218" s="229"/>
      <c r="P218" s="230">
        <f>SUM(P219:P228)</f>
        <v>44.4435</v>
      </c>
      <c r="R218" s="230">
        <f>SUM(R219:R228)</f>
        <v>9.4640000000000002E-2</v>
      </c>
      <c r="T218" s="231">
        <f>SUM(T219:T228)</f>
        <v>0</v>
      </c>
      <c r="AR218" s="226" t="s">
        <v>81</v>
      </c>
      <c r="AT218" s="232" t="s">
        <v>70</v>
      </c>
      <c r="AU218" s="232" t="s">
        <v>79</v>
      </c>
      <c r="AY218" s="226" t="s">
        <v>122</v>
      </c>
      <c r="BK218" s="233">
        <f>SUM(BK219:BK228)</f>
        <v>0</v>
      </c>
    </row>
    <row r="219" spans="2:65" s="166" customFormat="1" ht="21.75" customHeight="1">
      <c r="B219" s="236"/>
      <c r="C219" s="237" t="s">
        <v>431</v>
      </c>
      <c r="D219" s="237" t="s">
        <v>123</v>
      </c>
      <c r="E219" s="238" t="s">
        <v>520</v>
      </c>
      <c r="F219" s="239" t="s">
        <v>521</v>
      </c>
      <c r="G219" s="240" t="s">
        <v>124</v>
      </c>
      <c r="H219" s="241">
        <v>261.5</v>
      </c>
      <c r="I219" s="242"/>
      <c r="J219" s="243">
        <f>ROUND(I219*H219,2)</f>
        <v>0</v>
      </c>
      <c r="K219" s="244"/>
      <c r="L219" s="165"/>
      <c r="M219" s="245" t="s">
        <v>3</v>
      </c>
      <c r="N219" s="246" t="s">
        <v>42</v>
      </c>
      <c r="O219" s="247">
        <v>8.4000000000000005E-2</v>
      </c>
      <c r="P219" s="247">
        <f>O219*H219</f>
        <v>21.966000000000001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AR219" s="249" t="s">
        <v>366</v>
      </c>
      <c r="AT219" s="249" t="s">
        <v>123</v>
      </c>
      <c r="AU219" s="249" t="s">
        <v>81</v>
      </c>
      <c r="AY219" s="158" t="s">
        <v>122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58" t="s">
        <v>79</v>
      </c>
      <c r="BK219" s="250">
        <f>ROUND(I219*H219,2)</f>
        <v>0</v>
      </c>
      <c r="BL219" s="158" t="s">
        <v>366</v>
      </c>
      <c r="BM219" s="249" t="s">
        <v>522</v>
      </c>
    </row>
    <row r="220" spans="2:65" s="166" customFormat="1" ht="33" customHeight="1">
      <c r="B220" s="236"/>
      <c r="C220" s="237" t="s">
        <v>523</v>
      </c>
      <c r="D220" s="237" t="s">
        <v>123</v>
      </c>
      <c r="E220" s="238" t="s">
        <v>524</v>
      </c>
      <c r="F220" s="239" t="s">
        <v>525</v>
      </c>
      <c r="G220" s="240" t="s">
        <v>124</v>
      </c>
      <c r="H220" s="241">
        <v>261.5</v>
      </c>
      <c r="I220" s="242"/>
      <c r="J220" s="243">
        <f>ROUND(I220*H220,2)</f>
        <v>0</v>
      </c>
      <c r="K220" s="244"/>
      <c r="L220" s="165"/>
      <c r="M220" s="245" t="s">
        <v>3</v>
      </c>
      <c r="N220" s="246" t="s">
        <v>42</v>
      </c>
      <c r="O220" s="247">
        <v>3.3000000000000002E-2</v>
      </c>
      <c r="P220" s="247">
        <f>O220*H220</f>
        <v>8.6295000000000002</v>
      </c>
      <c r="Q220" s="247">
        <v>2.1000000000000001E-4</v>
      </c>
      <c r="R220" s="247">
        <f>Q220*H220</f>
        <v>5.4915000000000005E-2</v>
      </c>
      <c r="S220" s="247">
        <v>0</v>
      </c>
      <c r="T220" s="248">
        <f>S220*H220</f>
        <v>0</v>
      </c>
      <c r="AR220" s="249" t="s">
        <v>366</v>
      </c>
      <c r="AT220" s="249" t="s">
        <v>123</v>
      </c>
      <c r="AU220" s="249" t="s">
        <v>81</v>
      </c>
      <c r="AY220" s="158" t="s">
        <v>122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58" t="s">
        <v>79</v>
      </c>
      <c r="BK220" s="250">
        <f>ROUND(I220*H220,2)</f>
        <v>0</v>
      </c>
      <c r="BL220" s="158" t="s">
        <v>366</v>
      </c>
      <c r="BM220" s="249" t="s">
        <v>526</v>
      </c>
    </row>
    <row r="221" spans="2:65" s="166" customFormat="1" ht="24.15" customHeight="1">
      <c r="B221" s="236"/>
      <c r="C221" s="237" t="s">
        <v>434</v>
      </c>
      <c r="D221" s="237" t="s">
        <v>123</v>
      </c>
      <c r="E221" s="238" t="s">
        <v>527</v>
      </c>
      <c r="F221" s="239" t="s">
        <v>528</v>
      </c>
      <c r="G221" s="240" t="s">
        <v>124</v>
      </c>
      <c r="H221" s="241">
        <v>50</v>
      </c>
      <c r="I221" s="242"/>
      <c r="J221" s="243">
        <f>ROUND(I221*H221,2)</f>
        <v>0</v>
      </c>
      <c r="K221" s="244"/>
      <c r="L221" s="165"/>
      <c r="M221" s="245" t="s">
        <v>3</v>
      </c>
      <c r="N221" s="246" t="s">
        <v>42</v>
      </c>
      <c r="O221" s="247">
        <v>5.0000000000000001E-3</v>
      </c>
      <c r="P221" s="247">
        <f>O221*H221</f>
        <v>0.25</v>
      </c>
      <c r="Q221" s="247">
        <v>1.0000000000000001E-5</v>
      </c>
      <c r="R221" s="247">
        <f>Q221*H221</f>
        <v>5.0000000000000001E-4</v>
      </c>
      <c r="S221" s="247">
        <v>0</v>
      </c>
      <c r="T221" s="248">
        <f>S221*H221</f>
        <v>0</v>
      </c>
      <c r="AR221" s="249" t="s">
        <v>366</v>
      </c>
      <c r="AT221" s="249" t="s">
        <v>123</v>
      </c>
      <c r="AU221" s="249" t="s">
        <v>81</v>
      </c>
      <c r="AY221" s="158" t="s">
        <v>122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58" t="s">
        <v>79</v>
      </c>
      <c r="BK221" s="250">
        <f>ROUND(I221*H221,2)</f>
        <v>0</v>
      </c>
      <c r="BL221" s="158" t="s">
        <v>366</v>
      </c>
      <c r="BM221" s="249" t="s">
        <v>529</v>
      </c>
    </row>
    <row r="222" spans="2:65" s="252" customFormat="1">
      <c r="B222" s="251"/>
      <c r="D222" s="253" t="s">
        <v>341</v>
      </c>
      <c r="E222" s="254" t="s">
        <v>3</v>
      </c>
      <c r="F222" s="255" t="s">
        <v>438</v>
      </c>
      <c r="H222" s="256">
        <v>50</v>
      </c>
      <c r="L222" s="251"/>
      <c r="M222" s="257"/>
      <c r="T222" s="258"/>
      <c r="AT222" s="254" t="s">
        <v>341</v>
      </c>
      <c r="AU222" s="254" t="s">
        <v>81</v>
      </c>
      <c r="AV222" s="252" t="s">
        <v>81</v>
      </c>
      <c r="AW222" s="252" t="s">
        <v>32</v>
      </c>
      <c r="AX222" s="252" t="s">
        <v>71</v>
      </c>
      <c r="AY222" s="254" t="s">
        <v>122</v>
      </c>
    </row>
    <row r="223" spans="2:65" s="260" customFormat="1">
      <c r="B223" s="259"/>
      <c r="D223" s="253" t="s">
        <v>341</v>
      </c>
      <c r="E223" s="261" t="s">
        <v>3</v>
      </c>
      <c r="F223" s="262" t="s">
        <v>343</v>
      </c>
      <c r="H223" s="263">
        <v>50</v>
      </c>
      <c r="L223" s="259"/>
      <c r="M223" s="264"/>
      <c r="T223" s="265"/>
      <c r="AT223" s="261" t="s">
        <v>341</v>
      </c>
      <c r="AU223" s="261" t="s">
        <v>81</v>
      </c>
      <c r="AV223" s="260" t="s">
        <v>125</v>
      </c>
      <c r="AW223" s="260" t="s">
        <v>32</v>
      </c>
      <c r="AX223" s="260" t="s">
        <v>79</v>
      </c>
      <c r="AY223" s="261" t="s">
        <v>122</v>
      </c>
    </row>
    <row r="224" spans="2:65" s="166" customFormat="1" ht="44.25" customHeight="1">
      <c r="B224" s="236"/>
      <c r="C224" s="237" t="s">
        <v>530</v>
      </c>
      <c r="D224" s="237" t="s">
        <v>123</v>
      </c>
      <c r="E224" s="238" t="s">
        <v>531</v>
      </c>
      <c r="F224" s="239" t="s">
        <v>532</v>
      </c>
      <c r="G224" s="240" t="s">
        <v>124</v>
      </c>
      <c r="H224" s="241">
        <v>261.5</v>
      </c>
      <c r="I224" s="242"/>
      <c r="J224" s="243">
        <f>ROUND(I224*H224,2)</f>
        <v>0</v>
      </c>
      <c r="K224" s="244"/>
      <c r="L224" s="165"/>
      <c r="M224" s="245" t="s">
        <v>3</v>
      </c>
      <c r="N224" s="246" t="s">
        <v>42</v>
      </c>
      <c r="O224" s="247">
        <v>5.1999999999999998E-2</v>
      </c>
      <c r="P224" s="247">
        <f>O224*H224</f>
        <v>13.597999999999999</v>
      </c>
      <c r="Q224" s="247">
        <v>1.4999999999999999E-4</v>
      </c>
      <c r="R224" s="247">
        <f>Q224*H224</f>
        <v>3.9224999999999996E-2</v>
      </c>
      <c r="S224" s="247">
        <v>0</v>
      </c>
      <c r="T224" s="248">
        <f>S224*H224</f>
        <v>0</v>
      </c>
      <c r="AR224" s="249" t="s">
        <v>366</v>
      </c>
      <c r="AT224" s="249" t="s">
        <v>123</v>
      </c>
      <c r="AU224" s="249" t="s">
        <v>81</v>
      </c>
      <c r="AY224" s="158" t="s">
        <v>122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58" t="s">
        <v>79</v>
      </c>
      <c r="BK224" s="250">
        <f>ROUND(I224*H224,2)</f>
        <v>0</v>
      </c>
      <c r="BL224" s="158" t="s">
        <v>366</v>
      </c>
      <c r="BM224" s="249" t="s">
        <v>533</v>
      </c>
    </row>
    <row r="225" spans="2:51" s="252" customFormat="1">
      <c r="B225" s="251"/>
      <c r="D225" s="253" t="s">
        <v>341</v>
      </c>
      <c r="E225" s="254" t="s">
        <v>3</v>
      </c>
      <c r="F225" s="255" t="s">
        <v>534</v>
      </c>
      <c r="H225" s="256">
        <v>47.5</v>
      </c>
      <c r="L225" s="251"/>
      <c r="M225" s="257"/>
      <c r="T225" s="258"/>
      <c r="AT225" s="254" t="s">
        <v>341</v>
      </c>
      <c r="AU225" s="254" t="s">
        <v>81</v>
      </c>
      <c r="AV225" s="252" t="s">
        <v>81</v>
      </c>
      <c r="AW225" s="252" t="s">
        <v>32</v>
      </c>
      <c r="AX225" s="252" t="s">
        <v>71</v>
      </c>
      <c r="AY225" s="254" t="s">
        <v>122</v>
      </c>
    </row>
    <row r="226" spans="2:51" s="252" customFormat="1">
      <c r="B226" s="251"/>
      <c r="D226" s="253" t="s">
        <v>341</v>
      </c>
      <c r="E226" s="254" t="s">
        <v>3</v>
      </c>
      <c r="F226" s="255" t="s">
        <v>535</v>
      </c>
      <c r="H226" s="256">
        <v>22</v>
      </c>
      <c r="L226" s="251"/>
      <c r="M226" s="257"/>
      <c r="T226" s="258"/>
      <c r="AT226" s="254" t="s">
        <v>341</v>
      </c>
      <c r="AU226" s="254" t="s">
        <v>81</v>
      </c>
      <c r="AV226" s="252" t="s">
        <v>81</v>
      </c>
      <c r="AW226" s="252" t="s">
        <v>32</v>
      </c>
      <c r="AX226" s="252" t="s">
        <v>71</v>
      </c>
      <c r="AY226" s="254" t="s">
        <v>122</v>
      </c>
    </row>
    <row r="227" spans="2:51" s="252" customFormat="1">
      <c r="B227" s="251"/>
      <c r="D227" s="253" t="s">
        <v>341</v>
      </c>
      <c r="E227" s="254" t="s">
        <v>3</v>
      </c>
      <c r="F227" s="255" t="s">
        <v>536</v>
      </c>
      <c r="H227" s="256">
        <v>192</v>
      </c>
      <c r="L227" s="251"/>
      <c r="M227" s="257"/>
      <c r="T227" s="258"/>
      <c r="AT227" s="254" t="s">
        <v>341</v>
      </c>
      <c r="AU227" s="254" t="s">
        <v>81</v>
      </c>
      <c r="AV227" s="252" t="s">
        <v>81</v>
      </c>
      <c r="AW227" s="252" t="s">
        <v>32</v>
      </c>
      <c r="AX227" s="252" t="s">
        <v>71</v>
      </c>
      <c r="AY227" s="254" t="s">
        <v>122</v>
      </c>
    </row>
    <row r="228" spans="2:51" s="260" customFormat="1">
      <c r="B228" s="259"/>
      <c r="D228" s="253" t="s">
        <v>341</v>
      </c>
      <c r="E228" s="261" t="s">
        <v>3</v>
      </c>
      <c r="F228" s="262" t="s">
        <v>343</v>
      </c>
      <c r="H228" s="263">
        <v>261.5</v>
      </c>
      <c r="L228" s="259"/>
      <c r="M228" s="277"/>
      <c r="N228" s="278"/>
      <c r="O228" s="278"/>
      <c r="P228" s="278"/>
      <c r="Q228" s="278"/>
      <c r="R228" s="278"/>
      <c r="S228" s="278"/>
      <c r="T228" s="279"/>
      <c r="AT228" s="261" t="s">
        <v>341</v>
      </c>
      <c r="AU228" s="261" t="s">
        <v>81</v>
      </c>
      <c r="AV228" s="260" t="s">
        <v>125</v>
      </c>
      <c r="AW228" s="260" t="s">
        <v>32</v>
      </c>
      <c r="AX228" s="260" t="s">
        <v>79</v>
      </c>
      <c r="AY228" s="261" t="s">
        <v>122</v>
      </c>
    </row>
    <row r="229" spans="2:51" s="166" customFormat="1" ht="6.9" customHeight="1">
      <c r="B229" s="191"/>
      <c r="C229" s="192"/>
      <c r="D229" s="192"/>
      <c r="E229" s="192"/>
      <c r="F229" s="192"/>
      <c r="G229" s="192"/>
      <c r="H229" s="192"/>
      <c r="I229" s="192"/>
      <c r="J229" s="192"/>
      <c r="K229" s="192"/>
      <c r="L229" s="165"/>
    </row>
  </sheetData>
  <autoFilter ref="C126:K228" xr:uid="{00000000-0009-0000-0000-000001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9EDD4-41B8-4E5F-BC12-0911C0FE4DD5}">
  <sheetPr>
    <pageSetUpPr fitToPage="1"/>
  </sheetPr>
  <dimension ref="B2:BM154"/>
  <sheetViews>
    <sheetView showGridLines="0" topLeftCell="A138" zoomScaleNormal="100" workbookViewId="0">
      <selection activeCell="AA201" sqref="AA201"/>
    </sheetView>
  </sheetViews>
  <sheetFormatPr defaultColWidth="9.28515625" defaultRowHeight="10.199999999999999"/>
  <cols>
    <col min="1" max="1" width="8.28515625" style="157" customWidth="1"/>
    <col min="2" max="2" width="1.140625" style="157" customWidth="1"/>
    <col min="3" max="3" width="4.140625" style="157" customWidth="1"/>
    <col min="4" max="4" width="4.28515625" style="157" customWidth="1"/>
    <col min="5" max="5" width="17.140625" style="157" customWidth="1"/>
    <col min="6" max="6" width="50.85546875" style="157" customWidth="1"/>
    <col min="7" max="7" width="7.42578125" style="157" customWidth="1"/>
    <col min="8" max="8" width="14" style="157" customWidth="1"/>
    <col min="9" max="9" width="15.85546875" style="157" customWidth="1"/>
    <col min="10" max="10" width="22.28515625" style="157" customWidth="1"/>
    <col min="11" max="11" width="22.28515625" style="157" hidden="1" customWidth="1"/>
    <col min="12" max="12" width="9.28515625" style="157" customWidth="1"/>
    <col min="13" max="13" width="10.85546875" style="157" hidden="1" customWidth="1"/>
    <col min="14" max="14" width="0" style="157" hidden="1" customWidth="1"/>
    <col min="15" max="20" width="14.140625" style="157" hidden="1" customWidth="1"/>
    <col min="21" max="21" width="16.28515625" style="157" customWidth="1"/>
    <col min="22" max="22" width="12.28515625" style="157" customWidth="1"/>
    <col min="23" max="23" width="16.28515625" style="157" customWidth="1"/>
    <col min="24" max="24" width="12.28515625" style="157" customWidth="1"/>
    <col min="25" max="25" width="15" style="157" customWidth="1"/>
    <col min="26" max="26" width="11" style="157" customWidth="1"/>
    <col min="27" max="27" width="15" style="157" customWidth="1"/>
    <col min="28" max="28" width="16.28515625" style="157" customWidth="1"/>
    <col min="29" max="29" width="11" style="157" customWidth="1"/>
    <col min="30" max="30" width="15" style="157" customWidth="1"/>
    <col min="31" max="31" width="16.28515625" style="157" customWidth="1"/>
    <col min="32" max="43" width="9.28515625" style="157"/>
    <col min="44" max="65" width="0" style="157" hidden="1" customWidth="1"/>
    <col min="66" max="16384" width="9.28515625" style="157"/>
  </cols>
  <sheetData>
    <row r="2" spans="2:46" ht="36.9" customHeight="1">
      <c r="L2" s="674" t="s">
        <v>6</v>
      </c>
      <c r="M2" s="675"/>
      <c r="N2" s="675"/>
      <c r="O2" s="675"/>
      <c r="P2" s="675"/>
      <c r="Q2" s="675"/>
      <c r="R2" s="675"/>
      <c r="S2" s="675"/>
      <c r="T2" s="675"/>
      <c r="U2" s="675"/>
      <c r="V2" s="675"/>
      <c r="AT2" s="158" t="s">
        <v>538</v>
      </c>
    </row>
    <row r="3" spans="2:46" ht="6.9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61"/>
      <c r="AT3" s="158" t="s">
        <v>81</v>
      </c>
    </row>
    <row r="4" spans="2:46" ht="24.9" customHeight="1">
      <c r="B4" s="161"/>
      <c r="D4" s="162" t="s">
        <v>100</v>
      </c>
      <c r="L4" s="161"/>
      <c r="M4" s="163" t="s">
        <v>11</v>
      </c>
      <c r="AT4" s="158" t="s">
        <v>4</v>
      </c>
    </row>
    <row r="5" spans="2:46" ht="6.9" customHeight="1">
      <c r="B5" s="161"/>
      <c r="L5" s="161"/>
    </row>
    <row r="6" spans="2:46" ht="12" customHeight="1">
      <c r="B6" s="161"/>
      <c r="D6" s="164" t="s">
        <v>17</v>
      </c>
      <c r="L6" s="161"/>
    </row>
    <row r="7" spans="2:46" ht="26.25" customHeight="1">
      <c r="B7" s="161"/>
      <c r="E7" s="670" t="str">
        <f>'Rekapitulace stavby'!K6</f>
        <v>Snizeni energeticke narocnosti skolni kuchyne SOS a SOU Vocelova</v>
      </c>
      <c r="F7" s="671"/>
      <c r="G7" s="671"/>
      <c r="H7" s="671"/>
      <c r="L7" s="161"/>
    </row>
    <row r="8" spans="2:46" s="166" customFormat="1" ht="12" customHeight="1">
      <c r="B8" s="165"/>
      <c r="D8" s="164" t="s">
        <v>101</v>
      </c>
      <c r="L8" s="165"/>
    </row>
    <row r="9" spans="2:46" s="166" customFormat="1" ht="16.5" customHeight="1">
      <c r="B9" s="165"/>
      <c r="E9" s="672" t="s">
        <v>587</v>
      </c>
      <c r="F9" s="673"/>
      <c r="G9" s="673"/>
      <c r="H9" s="673"/>
      <c r="L9" s="165"/>
    </row>
    <row r="10" spans="2:46" s="166" customFormat="1">
      <c r="B10" s="165"/>
      <c r="L10" s="165"/>
    </row>
    <row r="11" spans="2:46" s="166" customFormat="1" ht="12" customHeight="1">
      <c r="B11" s="165"/>
      <c r="D11" s="164" t="s">
        <v>19</v>
      </c>
      <c r="F11" s="167" t="s">
        <v>3</v>
      </c>
      <c r="I11" s="164" t="s">
        <v>20</v>
      </c>
      <c r="J11" s="167" t="s">
        <v>3</v>
      </c>
      <c r="L11" s="165"/>
    </row>
    <row r="12" spans="2:46" s="166" customFormat="1" ht="12" customHeight="1">
      <c r="B12" s="165"/>
      <c r="D12" s="164" t="s">
        <v>21</v>
      </c>
      <c r="F12" s="167" t="s">
        <v>22</v>
      </c>
      <c r="I12" s="164" t="s">
        <v>23</v>
      </c>
      <c r="J12" s="168" t="str">
        <f>'Rekapitulace stavby'!AN8</f>
        <v>7. 11. 2025</v>
      </c>
      <c r="L12" s="165"/>
    </row>
    <row r="13" spans="2:46" s="166" customFormat="1" ht="10.95" customHeight="1">
      <c r="B13" s="165"/>
      <c r="L13" s="165"/>
    </row>
    <row r="14" spans="2:46" s="166" customFormat="1" ht="12" customHeight="1">
      <c r="B14" s="165"/>
      <c r="D14" s="164" t="s">
        <v>25</v>
      </c>
      <c r="I14" s="164" t="s">
        <v>26</v>
      </c>
      <c r="J14" s="167" t="s">
        <v>3</v>
      </c>
      <c r="L14" s="165"/>
    </row>
    <row r="15" spans="2:46" s="166" customFormat="1" ht="18" customHeight="1">
      <c r="B15" s="165"/>
      <c r="E15" s="167" t="s">
        <v>22</v>
      </c>
      <c r="I15" s="164" t="s">
        <v>27</v>
      </c>
      <c r="J15" s="167" t="s">
        <v>3</v>
      </c>
      <c r="L15" s="165"/>
    </row>
    <row r="16" spans="2:46" s="166" customFormat="1" ht="6.9" customHeight="1">
      <c r="B16" s="165"/>
      <c r="L16" s="165"/>
    </row>
    <row r="17" spans="2:12" s="166" customFormat="1" ht="12" customHeight="1">
      <c r="B17" s="165"/>
      <c r="D17" s="164" t="s">
        <v>315</v>
      </c>
      <c r="I17" s="164" t="s">
        <v>26</v>
      </c>
      <c r="J17" s="280" t="str">
        <f>'Rekapitulace stavby'!AN13</f>
        <v>Vyplň údaj</v>
      </c>
      <c r="L17" s="165"/>
    </row>
    <row r="18" spans="2:12" s="166" customFormat="1" ht="18" customHeight="1">
      <c r="B18" s="165"/>
      <c r="E18" s="280" t="str">
        <f>'Rekapitulace stavby'!E14:AJ14</f>
        <v>Vyplň údaj</v>
      </c>
      <c r="I18" s="164" t="s">
        <v>27</v>
      </c>
      <c r="J18" s="280" t="str">
        <f>'Rekapitulace stavby'!AN14</f>
        <v>Vyplň údaj</v>
      </c>
      <c r="L18" s="165"/>
    </row>
    <row r="19" spans="2:12" s="166" customFormat="1" ht="6.9" customHeight="1">
      <c r="B19" s="165"/>
      <c r="L19" s="165"/>
    </row>
    <row r="20" spans="2:12" s="166" customFormat="1" ht="12" customHeight="1">
      <c r="B20" s="165"/>
      <c r="D20" s="164" t="s">
        <v>30</v>
      </c>
      <c r="I20" s="164" t="s">
        <v>26</v>
      </c>
      <c r="J20" s="167" t="s">
        <v>3</v>
      </c>
      <c r="L20" s="165"/>
    </row>
    <row r="21" spans="2:12" s="166" customFormat="1" ht="18" customHeight="1">
      <c r="B21" s="165"/>
      <c r="E21" s="167" t="s">
        <v>31</v>
      </c>
      <c r="I21" s="164" t="s">
        <v>27</v>
      </c>
      <c r="J21" s="167" t="s">
        <v>3</v>
      </c>
      <c r="L21" s="165"/>
    </row>
    <row r="22" spans="2:12" s="166" customFormat="1" ht="6.9" customHeight="1">
      <c r="B22" s="165"/>
      <c r="L22" s="165"/>
    </row>
    <row r="23" spans="2:12" s="166" customFormat="1" ht="12" customHeight="1">
      <c r="B23" s="165"/>
      <c r="D23" s="164" t="s">
        <v>33</v>
      </c>
      <c r="I23" s="164" t="s">
        <v>26</v>
      </c>
      <c r="J23" s="167" t="str">
        <f>IF('[2]Rekapitulace stavby'!AN19="","",'[2]Rekapitulace stavby'!AN19)</f>
        <v/>
      </c>
      <c r="L23" s="165"/>
    </row>
    <row r="24" spans="2:12" s="166" customFormat="1" ht="18" customHeight="1">
      <c r="B24" s="165"/>
      <c r="E24" s="167" t="str">
        <f>IF('[2]Rekapitulace stavby'!E20="","",'[2]Rekapitulace stavby'!E20)</f>
        <v xml:space="preserve"> </v>
      </c>
      <c r="I24" s="164" t="s">
        <v>27</v>
      </c>
      <c r="J24" s="167" t="str">
        <f>IF('[2]Rekapitulace stavby'!AN20="","",'[2]Rekapitulace stavby'!AN20)</f>
        <v/>
      </c>
      <c r="L24" s="165"/>
    </row>
    <row r="25" spans="2:12" s="166" customFormat="1" ht="6.9" customHeight="1">
      <c r="B25" s="165"/>
      <c r="L25" s="165"/>
    </row>
    <row r="26" spans="2:12" s="166" customFormat="1" ht="12" customHeight="1">
      <c r="B26" s="165"/>
      <c r="D26" s="164" t="s">
        <v>35</v>
      </c>
      <c r="L26" s="165"/>
    </row>
    <row r="27" spans="2:12" s="170" customFormat="1" ht="16.5" customHeight="1">
      <c r="B27" s="169"/>
      <c r="E27" s="676" t="s">
        <v>3</v>
      </c>
      <c r="F27" s="676"/>
      <c r="G27" s="676"/>
      <c r="H27" s="676"/>
      <c r="L27" s="169"/>
    </row>
    <row r="28" spans="2:12" s="166" customFormat="1" ht="6.9" customHeight="1">
      <c r="B28" s="165"/>
      <c r="L28" s="165"/>
    </row>
    <row r="29" spans="2:12" s="166" customFormat="1" ht="6.9" customHeight="1">
      <c r="B29" s="165"/>
      <c r="D29" s="171"/>
      <c r="E29" s="171"/>
      <c r="F29" s="171"/>
      <c r="G29" s="171"/>
      <c r="H29" s="171"/>
      <c r="I29" s="171"/>
      <c r="J29" s="171"/>
      <c r="K29" s="171"/>
      <c r="L29" s="165"/>
    </row>
    <row r="30" spans="2:12" s="166" customFormat="1" ht="25.35" customHeight="1">
      <c r="B30" s="165"/>
      <c r="D30" s="172" t="s">
        <v>37</v>
      </c>
      <c r="J30" s="173">
        <f>ROUND(J124, 2)</f>
        <v>0</v>
      </c>
      <c r="L30" s="165"/>
    </row>
    <row r="31" spans="2:12" s="166" customFormat="1" ht="6.9" customHeight="1">
      <c r="B31" s="165"/>
      <c r="D31" s="171"/>
      <c r="E31" s="171"/>
      <c r="F31" s="171"/>
      <c r="G31" s="171"/>
      <c r="H31" s="171"/>
      <c r="I31" s="171"/>
      <c r="J31" s="171"/>
      <c r="K31" s="171"/>
      <c r="L31" s="165"/>
    </row>
    <row r="32" spans="2:12" s="166" customFormat="1" ht="14.4" customHeight="1">
      <c r="B32" s="165"/>
      <c r="F32" s="174" t="s">
        <v>39</v>
      </c>
      <c r="I32" s="174" t="s">
        <v>38</v>
      </c>
      <c r="J32" s="174" t="s">
        <v>40</v>
      </c>
      <c r="L32" s="165"/>
    </row>
    <row r="33" spans="2:12" s="166" customFormat="1" ht="14.4" customHeight="1">
      <c r="B33" s="165"/>
      <c r="D33" s="175" t="s">
        <v>41</v>
      </c>
      <c r="E33" s="164" t="s">
        <v>42</v>
      </c>
      <c r="F33" s="176">
        <f>ROUND((SUM(BE124:BE153)),  2)</f>
        <v>0</v>
      </c>
      <c r="I33" s="177">
        <v>0.21</v>
      </c>
      <c r="J33" s="176">
        <f>ROUND(((SUM(BE124:BE153))*I33),  2)</f>
        <v>0</v>
      </c>
      <c r="L33" s="165"/>
    </row>
    <row r="34" spans="2:12" s="166" customFormat="1" ht="14.4" customHeight="1">
      <c r="B34" s="165"/>
      <c r="E34" s="164" t="s">
        <v>43</v>
      </c>
      <c r="F34" s="176">
        <f>ROUND((SUM(BF124:BF153)),  2)</f>
        <v>0</v>
      </c>
      <c r="I34" s="177">
        <v>0.12</v>
      </c>
      <c r="J34" s="176">
        <f>ROUND(((SUM(BF124:BF153))*I34),  2)</f>
        <v>0</v>
      </c>
      <c r="L34" s="165"/>
    </row>
    <row r="35" spans="2:12" s="166" customFormat="1" ht="14.4" hidden="1" customHeight="1">
      <c r="B35" s="165"/>
      <c r="E35" s="164" t="s">
        <v>44</v>
      </c>
      <c r="F35" s="176">
        <f>ROUND((SUM(BG124:BG153)),  2)</f>
        <v>0</v>
      </c>
      <c r="I35" s="177">
        <v>0.21</v>
      </c>
      <c r="J35" s="176">
        <f>0</f>
        <v>0</v>
      </c>
      <c r="L35" s="165"/>
    </row>
    <row r="36" spans="2:12" s="166" customFormat="1" ht="14.4" hidden="1" customHeight="1">
      <c r="B36" s="165"/>
      <c r="E36" s="164" t="s">
        <v>45</v>
      </c>
      <c r="F36" s="176">
        <f>ROUND((SUM(BH124:BH153)),  2)</f>
        <v>0</v>
      </c>
      <c r="I36" s="177">
        <v>0.12</v>
      </c>
      <c r="J36" s="176">
        <f>0</f>
        <v>0</v>
      </c>
      <c r="L36" s="165"/>
    </row>
    <row r="37" spans="2:12" s="166" customFormat="1" ht="14.4" hidden="1" customHeight="1">
      <c r="B37" s="165"/>
      <c r="E37" s="164" t="s">
        <v>46</v>
      </c>
      <c r="F37" s="176">
        <f>ROUND((SUM(BI124:BI153)),  2)</f>
        <v>0</v>
      </c>
      <c r="I37" s="177">
        <v>0</v>
      </c>
      <c r="J37" s="176">
        <f>0</f>
        <v>0</v>
      </c>
      <c r="L37" s="165"/>
    </row>
    <row r="38" spans="2:12" s="166" customFormat="1" ht="6.9" customHeight="1">
      <c r="B38" s="165"/>
      <c r="L38" s="165"/>
    </row>
    <row r="39" spans="2:12" s="166" customFormat="1" ht="25.35" customHeight="1">
      <c r="B39" s="165"/>
      <c r="C39" s="178"/>
      <c r="D39" s="179" t="s">
        <v>47</v>
      </c>
      <c r="E39" s="180"/>
      <c r="F39" s="180"/>
      <c r="G39" s="181" t="s">
        <v>48</v>
      </c>
      <c r="H39" s="182" t="s">
        <v>49</v>
      </c>
      <c r="I39" s="180"/>
      <c r="J39" s="183">
        <f>SUM(J30:J37)</f>
        <v>0</v>
      </c>
      <c r="K39" s="184"/>
      <c r="L39" s="165"/>
    </row>
    <row r="40" spans="2:12" s="166" customFormat="1" ht="14.4" customHeight="1">
      <c r="B40" s="165"/>
      <c r="L40" s="165"/>
    </row>
    <row r="41" spans="2:12" ht="14.4" customHeight="1">
      <c r="B41" s="161"/>
      <c r="L41" s="161"/>
    </row>
    <row r="42" spans="2:12" ht="14.4" customHeight="1">
      <c r="B42" s="161"/>
      <c r="L42" s="161"/>
    </row>
    <row r="43" spans="2:12" ht="14.4" customHeight="1">
      <c r="B43" s="161"/>
      <c r="L43" s="161"/>
    </row>
    <row r="44" spans="2:12" ht="14.4" customHeight="1">
      <c r="B44" s="161"/>
      <c r="L44" s="161"/>
    </row>
    <row r="45" spans="2:12" ht="14.4" customHeight="1">
      <c r="B45" s="161"/>
      <c r="L45" s="161"/>
    </row>
    <row r="46" spans="2:12" ht="14.4" customHeight="1">
      <c r="B46" s="161"/>
      <c r="L46" s="161"/>
    </row>
    <row r="47" spans="2:12" ht="14.4" customHeight="1">
      <c r="B47" s="161"/>
      <c r="L47" s="161"/>
    </row>
    <row r="48" spans="2:12" ht="14.4" customHeight="1">
      <c r="B48" s="161"/>
      <c r="L48" s="161"/>
    </row>
    <row r="49" spans="2:12" ht="14.4" customHeight="1">
      <c r="B49" s="161"/>
      <c r="L49" s="161"/>
    </row>
    <row r="50" spans="2:12" s="166" customFormat="1" ht="14.4" customHeight="1">
      <c r="B50" s="165"/>
      <c r="D50" s="185" t="s">
        <v>225</v>
      </c>
      <c r="E50" s="186"/>
      <c r="F50" s="186"/>
      <c r="G50" s="185" t="s">
        <v>316</v>
      </c>
      <c r="H50" s="186"/>
      <c r="I50" s="186"/>
      <c r="J50" s="186"/>
      <c r="K50" s="186"/>
      <c r="L50" s="165"/>
    </row>
    <row r="51" spans="2:12">
      <c r="B51" s="161"/>
      <c r="L51" s="161"/>
    </row>
    <row r="52" spans="2:12">
      <c r="B52" s="161"/>
      <c r="L52" s="161"/>
    </row>
    <row r="53" spans="2:12">
      <c r="B53" s="161"/>
      <c r="L53" s="161"/>
    </row>
    <row r="54" spans="2:12">
      <c r="B54" s="161"/>
      <c r="L54" s="161"/>
    </row>
    <row r="55" spans="2:12">
      <c r="B55" s="161"/>
      <c r="L55" s="161"/>
    </row>
    <row r="56" spans="2:12">
      <c r="B56" s="161"/>
      <c r="L56" s="161"/>
    </row>
    <row r="57" spans="2:12">
      <c r="B57" s="161"/>
      <c r="L57" s="161"/>
    </row>
    <row r="58" spans="2:12">
      <c r="B58" s="161"/>
      <c r="L58" s="161"/>
    </row>
    <row r="59" spans="2:12">
      <c r="B59" s="161"/>
      <c r="L59" s="161"/>
    </row>
    <row r="60" spans="2:12">
      <c r="B60" s="161"/>
      <c r="L60" s="161"/>
    </row>
    <row r="61" spans="2:12" s="166" customFormat="1" ht="13.2">
      <c r="B61" s="165"/>
      <c r="D61" s="187" t="s">
        <v>317</v>
      </c>
      <c r="E61" s="188"/>
      <c r="F61" s="189" t="s">
        <v>318</v>
      </c>
      <c r="G61" s="187" t="s">
        <v>317</v>
      </c>
      <c r="H61" s="188"/>
      <c r="I61" s="188"/>
      <c r="J61" s="190" t="s">
        <v>318</v>
      </c>
      <c r="K61" s="188"/>
      <c r="L61" s="165"/>
    </row>
    <row r="62" spans="2:12">
      <c r="B62" s="161"/>
      <c r="L62" s="161"/>
    </row>
    <row r="63" spans="2:12">
      <c r="B63" s="161"/>
      <c r="L63" s="161"/>
    </row>
    <row r="64" spans="2:12">
      <c r="B64" s="161"/>
      <c r="L64" s="161"/>
    </row>
    <row r="65" spans="2:12" s="166" customFormat="1" ht="13.2">
      <c r="B65" s="165"/>
      <c r="D65" s="185" t="s">
        <v>319</v>
      </c>
      <c r="E65" s="186"/>
      <c r="F65" s="186"/>
      <c r="G65" s="185" t="s">
        <v>320</v>
      </c>
      <c r="H65" s="186"/>
      <c r="I65" s="186"/>
      <c r="J65" s="186"/>
      <c r="K65" s="186"/>
      <c r="L65" s="165"/>
    </row>
    <row r="66" spans="2:12">
      <c r="B66" s="161"/>
      <c r="L66" s="161"/>
    </row>
    <row r="67" spans="2:12">
      <c r="B67" s="161"/>
      <c r="L67" s="161"/>
    </row>
    <row r="68" spans="2:12">
      <c r="B68" s="161"/>
      <c r="L68" s="161"/>
    </row>
    <row r="69" spans="2:12">
      <c r="B69" s="161"/>
      <c r="L69" s="161"/>
    </row>
    <row r="70" spans="2:12">
      <c r="B70" s="161"/>
      <c r="L70" s="161"/>
    </row>
    <row r="71" spans="2:12">
      <c r="B71" s="161"/>
      <c r="L71" s="161"/>
    </row>
    <row r="72" spans="2:12">
      <c r="B72" s="161"/>
      <c r="L72" s="161"/>
    </row>
    <row r="73" spans="2:12">
      <c r="B73" s="161"/>
      <c r="L73" s="161"/>
    </row>
    <row r="74" spans="2:12">
      <c r="B74" s="161"/>
      <c r="L74" s="161"/>
    </row>
    <row r="75" spans="2:12">
      <c r="B75" s="161"/>
      <c r="L75" s="161"/>
    </row>
    <row r="76" spans="2:12" s="166" customFormat="1" ht="13.2">
      <c r="B76" s="165"/>
      <c r="D76" s="187" t="s">
        <v>317</v>
      </c>
      <c r="E76" s="188"/>
      <c r="F76" s="189" t="s">
        <v>318</v>
      </c>
      <c r="G76" s="187" t="s">
        <v>317</v>
      </c>
      <c r="H76" s="188"/>
      <c r="I76" s="188"/>
      <c r="J76" s="190" t="s">
        <v>318</v>
      </c>
      <c r="K76" s="188"/>
      <c r="L76" s="165"/>
    </row>
    <row r="77" spans="2:12" s="166" customFormat="1" ht="14.4" customHeight="1"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65"/>
    </row>
    <row r="81" spans="2:47" s="166" customFormat="1" ht="6.9" customHeight="1"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65"/>
    </row>
    <row r="82" spans="2:47" s="166" customFormat="1" ht="24.9" customHeight="1">
      <c r="B82" s="165"/>
      <c r="C82" s="162" t="s">
        <v>102</v>
      </c>
      <c r="L82" s="165"/>
    </row>
    <row r="83" spans="2:47" s="166" customFormat="1" ht="6.9" customHeight="1">
      <c r="B83" s="165"/>
      <c r="L83" s="165"/>
    </row>
    <row r="84" spans="2:47" s="166" customFormat="1" ht="12" customHeight="1">
      <c r="B84" s="165"/>
      <c r="C84" s="164" t="s">
        <v>17</v>
      </c>
      <c r="L84" s="165"/>
    </row>
    <row r="85" spans="2:47" s="166" customFormat="1" ht="26.25" customHeight="1">
      <c r="B85" s="165"/>
      <c r="E85" s="670" t="str">
        <f>E7</f>
        <v>Snizeni energeticke narocnosti skolni kuchyne SOS a SOU Vocelova</v>
      </c>
      <c r="F85" s="671"/>
      <c r="G85" s="671"/>
      <c r="H85" s="671"/>
      <c r="L85" s="165"/>
    </row>
    <row r="86" spans="2:47" s="166" customFormat="1" ht="12" customHeight="1">
      <c r="B86" s="165"/>
      <c r="C86" s="164" t="s">
        <v>101</v>
      </c>
      <c r="L86" s="165"/>
    </row>
    <row r="87" spans="2:47" s="166" customFormat="1" ht="16.5" customHeight="1">
      <c r="B87" s="165"/>
      <c r="E87" s="672" t="str">
        <f>E9</f>
        <v>SO 01.01.NEU - Stavební část - neuznatelné</v>
      </c>
      <c r="F87" s="673"/>
      <c r="G87" s="673"/>
      <c r="H87" s="673"/>
      <c r="L87" s="165"/>
    </row>
    <row r="88" spans="2:47" s="166" customFormat="1" ht="6.9" customHeight="1">
      <c r="B88" s="165"/>
      <c r="L88" s="165"/>
    </row>
    <row r="89" spans="2:47" s="166" customFormat="1" ht="12" customHeight="1">
      <c r="B89" s="165"/>
      <c r="C89" s="164" t="s">
        <v>21</v>
      </c>
      <c r="F89" s="167" t="str">
        <f>F12</f>
        <v xml:space="preserve">Střední odborná škola a Střední odborné učiliště, </v>
      </c>
      <c r="I89" s="164" t="s">
        <v>23</v>
      </c>
      <c r="J89" s="168" t="str">
        <f>IF(J12="","",J12)</f>
        <v>7. 11. 2025</v>
      </c>
      <c r="L89" s="165"/>
    </row>
    <row r="90" spans="2:47" s="166" customFormat="1" ht="6.9" customHeight="1">
      <c r="B90" s="165"/>
      <c r="L90" s="165"/>
    </row>
    <row r="91" spans="2:47" s="166" customFormat="1" ht="15.15" customHeight="1">
      <c r="B91" s="165"/>
      <c r="C91" s="164" t="s">
        <v>25</v>
      </c>
      <c r="F91" s="167" t="str">
        <f>E15</f>
        <v xml:space="preserve">Střední odborná škola a Střední odborné učiliště, </v>
      </c>
      <c r="I91" s="164" t="s">
        <v>30</v>
      </c>
      <c r="J91" s="195" t="str">
        <f>E21</f>
        <v>Proxion s.r.o.</v>
      </c>
      <c r="L91" s="165"/>
    </row>
    <row r="92" spans="2:47" s="166" customFormat="1" ht="15.15" customHeight="1">
      <c r="B92" s="165"/>
      <c r="C92" s="164" t="s">
        <v>315</v>
      </c>
      <c r="F92" s="167" t="str">
        <f>IF(E18="","",E18)</f>
        <v>Vyplň údaj</v>
      </c>
      <c r="I92" s="164" t="s">
        <v>33</v>
      </c>
      <c r="J92" s="195" t="str">
        <f>E24</f>
        <v xml:space="preserve"> </v>
      </c>
      <c r="L92" s="165"/>
    </row>
    <row r="93" spans="2:47" s="166" customFormat="1" ht="10.35" customHeight="1">
      <c r="B93" s="165"/>
      <c r="L93" s="165"/>
    </row>
    <row r="94" spans="2:47" s="166" customFormat="1" ht="29.25" customHeight="1">
      <c r="B94" s="165"/>
      <c r="C94" s="196" t="s">
        <v>103</v>
      </c>
      <c r="D94" s="178"/>
      <c r="E94" s="178"/>
      <c r="F94" s="178"/>
      <c r="G94" s="178"/>
      <c r="H94" s="178"/>
      <c r="I94" s="178"/>
      <c r="J94" s="197" t="s">
        <v>104</v>
      </c>
      <c r="K94" s="178"/>
      <c r="L94" s="165"/>
    </row>
    <row r="95" spans="2:47" s="166" customFormat="1" ht="10.35" customHeight="1">
      <c r="B95" s="165"/>
      <c r="L95" s="165"/>
    </row>
    <row r="96" spans="2:47" s="166" customFormat="1" ht="22.95" customHeight="1">
      <c r="B96" s="165"/>
      <c r="C96" s="198" t="s">
        <v>321</v>
      </c>
      <c r="J96" s="173">
        <f>J124</f>
        <v>0</v>
      </c>
      <c r="L96" s="165"/>
      <c r="AU96" s="158" t="s">
        <v>105</v>
      </c>
    </row>
    <row r="97" spans="2:12" s="200" customFormat="1" ht="24.9" customHeight="1">
      <c r="B97" s="199"/>
      <c r="D97" s="201" t="s">
        <v>106</v>
      </c>
      <c r="E97" s="202"/>
      <c r="F97" s="202"/>
      <c r="G97" s="202"/>
      <c r="H97" s="202"/>
      <c r="I97" s="202"/>
      <c r="J97" s="203">
        <f>J125</f>
        <v>0</v>
      </c>
      <c r="L97" s="199"/>
    </row>
    <row r="98" spans="2:12" s="205" customFormat="1" ht="19.95" customHeight="1">
      <c r="B98" s="204"/>
      <c r="D98" s="206" t="s">
        <v>325</v>
      </c>
      <c r="E98" s="207"/>
      <c r="F98" s="207"/>
      <c r="G98" s="207"/>
      <c r="H98" s="207"/>
      <c r="I98" s="207"/>
      <c r="J98" s="208">
        <f>J126</f>
        <v>0</v>
      </c>
      <c r="L98" s="204"/>
    </row>
    <row r="99" spans="2:12" s="200" customFormat="1" ht="24.9" customHeight="1">
      <c r="B99" s="199"/>
      <c r="D99" s="201" t="s">
        <v>326</v>
      </c>
      <c r="E99" s="202"/>
      <c r="F99" s="202"/>
      <c r="G99" s="202"/>
      <c r="H99" s="202"/>
      <c r="I99" s="202"/>
      <c r="J99" s="203">
        <f>J128</f>
        <v>0</v>
      </c>
      <c r="L99" s="199"/>
    </row>
    <row r="100" spans="2:12" s="205" customFormat="1" ht="19.95" customHeight="1">
      <c r="B100" s="204"/>
      <c r="D100" s="206" t="s">
        <v>330</v>
      </c>
      <c r="E100" s="207"/>
      <c r="F100" s="207"/>
      <c r="G100" s="207"/>
      <c r="H100" s="207"/>
      <c r="I100" s="207"/>
      <c r="J100" s="208">
        <f>J129</f>
        <v>0</v>
      </c>
      <c r="L100" s="204"/>
    </row>
    <row r="101" spans="2:12" s="200" customFormat="1" ht="24.9" customHeight="1">
      <c r="B101" s="199"/>
      <c r="D101" s="201" t="s">
        <v>539</v>
      </c>
      <c r="E101" s="202"/>
      <c r="F101" s="202"/>
      <c r="G101" s="202"/>
      <c r="H101" s="202"/>
      <c r="I101" s="202"/>
      <c r="J101" s="203">
        <f>J146</f>
        <v>0</v>
      </c>
      <c r="L101" s="199"/>
    </row>
    <row r="102" spans="2:12" s="200" customFormat="1" ht="24.9" customHeight="1">
      <c r="B102" s="199"/>
      <c r="D102" s="201" t="s">
        <v>540</v>
      </c>
      <c r="E102" s="202"/>
      <c r="F102" s="202"/>
      <c r="G102" s="202"/>
      <c r="H102" s="202"/>
      <c r="I102" s="202"/>
      <c r="J102" s="203">
        <f>J149</f>
        <v>0</v>
      </c>
      <c r="L102" s="199"/>
    </row>
    <row r="103" spans="2:12" s="205" customFormat="1" ht="19.95" customHeight="1">
      <c r="B103" s="204"/>
      <c r="D103" s="206" t="s">
        <v>541</v>
      </c>
      <c r="E103" s="207"/>
      <c r="F103" s="207"/>
      <c r="G103" s="207"/>
      <c r="H103" s="207"/>
      <c r="I103" s="207"/>
      <c r="J103" s="208">
        <f>J150</f>
        <v>0</v>
      </c>
      <c r="L103" s="204"/>
    </row>
    <row r="104" spans="2:12" s="205" customFormat="1" ht="19.95" customHeight="1">
      <c r="B104" s="204"/>
      <c r="D104" s="206" t="s">
        <v>542</v>
      </c>
      <c r="E104" s="207"/>
      <c r="F104" s="207"/>
      <c r="G104" s="207"/>
      <c r="H104" s="207"/>
      <c r="I104" s="207"/>
      <c r="J104" s="208">
        <f>J152</f>
        <v>0</v>
      </c>
      <c r="L104" s="204"/>
    </row>
    <row r="105" spans="2:12" s="166" customFormat="1" ht="21.75" customHeight="1">
      <c r="B105" s="165"/>
      <c r="L105" s="165"/>
    </row>
    <row r="106" spans="2:12" s="166" customFormat="1" ht="6.9" customHeight="1">
      <c r="B106" s="191"/>
      <c r="C106" s="192"/>
      <c r="D106" s="192"/>
      <c r="E106" s="192"/>
      <c r="F106" s="192"/>
      <c r="G106" s="192"/>
      <c r="H106" s="192"/>
      <c r="I106" s="192"/>
      <c r="J106" s="192"/>
      <c r="K106" s="192"/>
      <c r="L106" s="165"/>
    </row>
    <row r="110" spans="2:12" s="166" customFormat="1" ht="6.9" customHeight="1">
      <c r="B110" s="193"/>
      <c r="C110" s="194"/>
      <c r="D110" s="194"/>
      <c r="E110" s="194"/>
      <c r="F110" s="194"/>
      <c r="G110" s="194"/>
      <c r="H110" s="194"/>
      <c r="I110" s="194"/>
      <c r="J110" s="194"/>
      <c r="K110" s="194"/>
      <c r="L110" s="165"/>
    </row>
    <row r="111" spans="2:12" s="166" customFormat="1" ht="24.9" customHeight="1">
      <c r="B111" s="165"/>
      <c r="C111" s="162" t="s">
        <v>107</v>
      </c>
      <c r="L111" s="165"/>
    </row>
    <row r="112" spans="2:12" s="166" customFormat="1" ht="6.9" customHeight="1">
      <c r="B112" s="165"/>
      <c r="L112" s="165"/>
    </row>
    <row r="113" spans="2:65" s="166" customFormat="1" ht="12" customHeight="1">
      <c r="B113" s="165"/>
      <c r="C113" s="164" t="s">
        <v>17</v>
      </c>
      <c r="L113" s="165"/>
    </row>
    <row r="114" spans="2:65" s="166" customFormat="1" ht="26.25" customHeight="1">
      <c r="B114" s="165"/>
      <c r="E114" s="670" t="str">
        <f>E7</f>
        <v>Snizeni energeticke narocnosti skolni kuchyne SOS a SOU Vocelova</v>
      </c>
      <c r="F114" s="671"/>
      <c r="G114" s="671"/>
      <c r="H114" s="671"/>
      <c r="L114" s="165"/>
    </row>
    <row r="115" spans="2:65" s="166" customFormat="1" ht="12" customHeight="1">
      <c r="B115" s="165"/>
      <c r="C115" s="164" t="s">
        <v>101</v>
      </c>
      <c r="L115" s="165"/>
    </row>
    <row r="116" spans="2:65" s="166" customFormat="1" ht="16.5" customHeight="1">
      <c r="B116" s="165"/>
      <c r="E116" s="672" t="str">
        <f>E9</f>
        <v>SO 01.01.NEU - Stavební část - neuznatelné</v>
      </c>
      <c r="F116" s="673"/>
      <c r="G116" s="673"/>
      <c r="H116" s="673"/>
      <c r="L116" s="165"/>
    </row>
    <row r="117" spans="2:65" s="166" customFormat="1" ht="6.9" customHeight="1">
      <c r="B117" s="165"/>
      <c r="L117" s="165"/>
    </row>
    <row r="118" spans="2:65" s="166" customFormat="1" ht="12" customHeight="1">
      <c r="B118" s="165"/>
      <c r="C118" s="164" t="s">
        <v>21</v>
      </c>
      <c r="F118" s="167" t="str">
        <f>F12</f>
        <v xml:space="preserve">Střední odborná škola a Střední odborné učiliště, </v>
      </c>
      <c r="I118" s="164" t="s">
        <v>23</v>
      </c>
      <c r="J118" s="168" t="str">
        <f>IF(J12="","",J12)</f>
        <v>7. 11. 2025</v>
      </c>
      <c r="L118" s="165"/>
    </row>
    <row r="119" spans="2:65" s="166" customFormat="1" ht="6.9" customHeight="1">
      <c r="B119" s="165"/>
      <c r="L119" s="165"/>
    </row>
    <row r="120" spans="2:65" s="166" customFormat="1" ht="15.15" customHeight="1">
      <c r="B120" s="165"/>
      <c r="C120" s="164" t="s">
        <v>25</v>
      </c>
      <c r="F120" s="167" t="str">
        <f>E15</f>
        <v xml:space="preserve">Střední odborná škola a Střední odborné učiliště, </v>
      </c>
      <c r="I120" s="164" t="s">
        <v>30</v>
      </c>
      <c r="J120" s="195" t="str">
        <f>E21</f>
        <v>Proxion s.r.o.</v>
      </c>
      <c r="L120" s="165"/>
    </row>
    <row r="121" spans="2:65" s="166" customFormat="1" ht="15.15" customHeight="1">
      <c r="B121" s="165"/>
      <c r="C121" s="164" t="s">
        <v>315</v>
      </c>
      <c r="F121" s="167" t="str">
        <f>IF(E18="","",E18)</f>
        <v>Vyplň údaj</v>
      </c>
      <c r="I121" s="164" t="s">
        <v>33</v>
      </c>
      <c r="J121" s="195" t="str">
        <f>E24</f>
        <v xml:space="preserve"> </v>
      </c>
      <c r="L121" s="165"/>
    </row>
    <row r="122" spans="2:65" s="166" customFormat="1" ht="10.35" customHeight="1">
      <c r="B122" s="165"/>
      <c r="L122" s="165"/>
    </row>
    <row r="123" spans="2:65" s="217" customFormat="1" ht="29.25" customHeight="1">
      <c r="B123" s="209"/>
      <c r="C123" s="210" t="s">
        <v>108</v>
      </c>
      <c r="D123" s="211" t="s">
        <v>56</v>
      </c>
      <c r="E123" s="211" t="s">
        <v>52</v>
      </c>
      <c r="F123" s="211" t="s">
        <v>53</v>
      </c>
      <c r="G123" s="211" t="s">
        <v>109</v>
      </c>
      <c r="H123" s="211" t="s">
        <v>110</v>
      </c>
      <c r="I123" s="211" t="s">
        <v>111</v>
      </c>
      <c r="J123" s="212" t="s">
        <v>104</v>
      </c>
      <c r="K123" s="213" t="s">
        <v>112</v>
      </c>
      <c r="L123" s="209"/>
      <c r="M123" s="214" t="s">
        <v>3</v>
      </c>
      <c r="N123" s="215" t="s">
        <v>41</v>
      </c>
      <c r="O123" s="215" t="s">
        <v>113</v>
      </c>
      <c r="P123" s="215" t="s">
        <v>114</v>
      </c>
      <c r="Q123" s="215" t="s">
        <v>115</v>
      </c>
      <c r="R123" s="215" t="s">
        <v>116</v>
      </c>
      <c r="S123" s="215" t="s">
        <v>117</v>
      </c>
      <c r="T123" s="216" t="s">
        <v>118</v>
      </c>
    </row>
    <row r="124" spans="2:65" s="166" customFormat="1" ht="22.95" customHeight="1">
      <c r="B124" s="165"/>
      <c r="C124" s="218" t="s">
        <v>119</v>
      </c>
      <c r="J124" s="219">
        <f>BK124</f>
        <v>0</v>
      </c>
      <c r="L124" s="165"/>
      <c r="M124" s="220"/>
      <c r="N124" s="171"/>
      <c r="O124" s="171"/>
      <c r="P124" s="221">
        <f>P125+P128+P146+P149</f>
        <v>30.198239999999998</v>
      </c>
      <c r="Q124" s="171"/>
      <c r="R124" s="221">
        <f>R125+R128+R146+R149</f>
        <v>1.72468E-2</v>
      </c>
      <c r="S124" s="171"/>
      <c r="T124" s="222">
        <f>T125+T128+T146+T149</f>
        <v>0</v>
      </c>
      <c r="AT124" s="158" t="s">
        <v>70</v>
      </c>
      <c r="AU124" s="158" t="s">
        <v>105</v>
      </c>
      <c r="BK124" s="223">
        <f>BK125+BK128+BK146+BK149</f>
        <v>0</v>
      </c>
    </row>
    <row r="125" spans="2:65" s="225" customFormat="1" ht="25.95" customHeight="1">
      <c r="B125" s="224"/>
      <c r="D125" s="226" t="s">
        <v>70</v>
      </c>
      <c r="E125" s="227" t="s">
        <v>120</v>
      </c>
      <c r="F125" s="227" t="s">
        <v>121</v>
      </c>
      <c r="J125" s="228">
        <f>BK125</f>
        <v>0</v>
      </c>
      <c r="L125" s="224"/>
      <c r="M125" s="229"/>
      <c r="P125" s="230">
        <f>P126</f>
        <v>0</v>
      </c>
      <c r="R125" s="230">
        <f>R126</f>
        <v>0</v>
      </c>
      <c r="T125" s="231">
        <f>T126</f>
        <v>0</v>
      </c>
      <c r="AR125" s="226" t="s">
        <v>79</v>
      </c>
      <c r="AT125" s="232" t="s">
        <v>70</v>
      </c>
      <c r="AU125" s="232" t="s">
        <v>71</v>
      </c>
      <c r="AY125" s="226" t="s">
        <v>122</v>
      </c>
      <c r="BK125" s="233">
        <f>BK126</f>
        <v>0</v>
      </c>
    </row>
    <row r="126" spans="2:65" s="225" customFormat="1" ht="22.95" customHeight="1">
      <c r="B126" s="224"/>
      <c r="D126" s="226" t="s">
        <v>70</v>
      </c>
      <c r="E126" s="234" t="s">
        <v>404</v>
      </c>
      <c r="F126" s="234" t="s">
        <v>405</v>
      </c>
      <c r="J126" s="235">
        <f>BK126</f>
        <v>0</v>
      </c>
      <c r="L126" s="224"/>
      <c r="M126" s="229"/>
      <c r="P126" s="230">
        <f>P127</f>
        <v>0</v>
      </c>
      <c r="R126" s="230">
        <f>R127</f>
        <v>0</v>
      </c>
      <c r="T126" s="231">
        <f>T127</f>
        <v>0</v>
      </c>
      <c r="AR126" s="226" t="s">
        <v>79</v>
      </c>
      <c r="AT126" s="232" t="s">
        <v>70</v>
      </c>
      <c r="AU126" s="232" t="s">
        <v>79</v>
      </c>
      <c r="AY126" s="226" t="s">
        <v>122</v>
      </c>
      <c r="BK126" s="233">
        <f>BK127</f>
        <v>0</v>
      </c>
    </row>
    <row r="127" spans="2:65" s="166" customFormat="1" ht="49.2" customHeight="1">
      <c r="B127" s="236"/>
      <c r="C127" s="237" t="s">
        <v>79</v>
      </c>
      <c r="D127" s="237" t="s">
        <v>123</v>
      </c>
      <c r="E127" s="238" t="s">
        <v>543</v>
      </c>
      <c r="F127" s="239" t="s">
        <v>544</v>
      </c>
      <c r="G127" s="240" t="s">
        <v>408</v>
      </c>
      <c r="H127" s="241">
        <v>1.6890000000000001</v>
      </c>
      <c r="I127" s="242"/>
      <c r="J127" s="243">
        <f>ROUND(I127*H127,2)</f>
        <v>0</v>
      </c>
      <c r="K127" s="244"/>
      <c r="L127" s="165"/>
      <c r="M127" s="245" t="s">
        <v>3</v>
      </c>
      <c r="N127" s="246" t="s">
        <v>42</v>
      </c>
      <c r="O127" s="247">
        <v>0</v>
      </c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AR127" s="249" t="s">
        <v>125</v>
      </c>
      <c r="AT127" s="249" t="s">
        <v>123</v>
      </c>
      <c r="AU127" s="249" t="s">
        <v>81</v>
      </c>
      <c r="AY127" s="158" t="s">
        <v>122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58" t="s">
        <v>79</v>
      </c>
      <c r="BK127" s="250">
        <f>ROUND(I127*H127,2)</f>
        <v>0</v>
      </c>
      <c r="BL127" s="158" t="s">
        <v>125</v>
      </c>
      <c r="BM127" s="249" t="s">
        <v>81</v>
      </c>
    </row>
    <row r="128" spans="2:65" s="225" customFormat="1" ht="25.95" customHeight="1">
      <c r="B128" s="224"/>
      <c r="D128" s="226" t="s">
        <v>70</v>
      </c>
      <c r="E128" s="227" t="s">
        <v>418</v>
      </c>
      <c r="F128" s="227" t="s">
        <v>419</v>
      </c>
      <c r="J128" s="228">
        <f>BK128</f>
        <v>0</v>
      </c>
      <c r="L128" s="224"/>
      <c r="M128" s="229"/>
      <c r="P128" s="230">
        <f>P129</f>
        <v>30.198239999999998</v>
      </c>
      <c r="R128" s="230">
        <f>R129</f>
        <v>1.72468E-2</v>
      </c>
      <c r="T128" s="231">
        <f>T129</f>
        <v>0</v>
      </c>
      <c r="AR128" s="226" t="s">
        <v>81</v>
      </c>
      <c r="AT128" s="232" t="s">
        <v>70</v>
      </c>
      <c r="AU128" s="232" t="s">
        <v>71</v>
      </c>
      <c r="AY128" s="226" t="s">
        <v>122</v>
      </c>
      <c r="BK128" s="233">
        <f>BK129</f>
        <v>0</v>
      </c>
    </row>
    <row r="129" spans="2:65" s="225" customFormat="1" ht="22.95" customHeight="1">
      <c r="B129" s="224"/>
      <c r="D129" s="226" t="s">
        <v>70</v>
      </c>
      <c r="E129" s="234" t="s">
        <v>498</v>
      </c>
      <c r="F129" s="234" t="s">
        <v>499</v>
      </c>
      <c r="J129" s="235">
        <f>BK129</f>
        <v>0</v>
      </c>
      <c r="L129" s="224"/>
      <c r="M129" s="229"/>
      <c r="P129" s="230">
        <f>SUM(P130:P145)</f>
        <v>30.198239999999998</v>
      </c>
      <c r="R129" s="230">
        <f>SUM(R130:R145)</f>
        <v>1.72468E-2</v>
      </c>
      <c r="T129" s="231">
        <f>SUM(T130:T145)</f>
        <v>0</v>
      </c>
      <c r="AR129" s="226" t="s">
        <v>81</v>
      </c>
      <c r="AT129" s="232" t="s">
        <v>70</v>
      </c>
      <c r="AU129" s="232" t="s">
        <v>79</v>
      </c>
      <c r="AY129" s="226" t="s">
        <v>122</v>
      </c>
      <c r="BK129" s="233">
        <f>SUM(BK130:BK145)</f>
        <v>0</v>
      </c>
    </row>
    <row r="130" spans="2:65" s="166" customFormat="1" ht="24.15" customHeight="1">
      <c r="B130" s="236"/>
      <c r="C130" s="237" t="s">
        <v>81</v>
      </c>
      <c r="D130" s="237" t="s">
        <v>123</v>
      </c>
      <c r="E130" s="238" t="s">
        <v>545</v>
      </c>
      <c r="F130" s="239" t="s">
        <v>546</v>
      </c>
      <c r="G130" s="240" t="s">
        <v>124</v>
      </c>
      <c r="H130" s="241">
        <v>13.2</v>
      </c>
      <c r="I130" s="242"/>
      <c r="J130" s="243">
        <f>ROUND(I130*H130,2)</f>
        <v>0</v>
      </c>
      <c r="K130" s="244"/>
      <c r="L130" s="165"/>
      <c r="M130" s="245" t="s">
        <v>3</v>
      </c>
      <c r="N130" s="246" t="s">
        <v>42</v>
      </c>
      <c r="O130" s="247">
        <v>5.5E-2</v>
      </c>
      <c r="P130" s="247">
        <f>O130*H130</f>
        <v>0.72599999999999998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AR130" s="249" t="s">
        <v>366</v>
      </c>
      <c r="AT130" s="249" t="s">
        <v>123</v>
      </c>
      <c r="AU130" s="249" t="s">
        <v>81</v>
      </c>
      <c r="AY130" s="158" t="s">
        <v>122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58" t="s">
        <v>79</v>
      </c>
      <c r="BK130" s="250">
        <f>ROUND(I130*H130,2)</f>
        <v>0</v>
      </c>
      <c r="BL130" s="158" t="s">
        <v>366</v>
      </c>
      <c r="BM130" s="249" t="s">
        <v>125</v>
      </c>
    </row>
    <row r="131" spans="2:65" s="252" customFormat="1">
      <c r="B131" s="251"/>
      <c r="D131" s="253" t="s">
        <v>341</v>
      </c>
      <c r="E131" s="254" t="s">
        <v>3</v>
      </c>
      <c r="F131" s="255" t="s">
        <v>547</v>
      </c>
      <c r="H131" s="256">
        <v>9.6</v>
      </c>
      <c r="L131" s="251"/>
      <c r="M131" s="257"/>
      <c r="T131" s="258"/>
      <c r="AT131" s="254" t="s">
        <v>341</v>
      </c>
      <c r="AU131" s="254" t="s">
        <v>81</v>
      </c>
      <c r="AV131" s="252" t="s">
        <v>81</v>
      </c>
      <c r="AW131" s="252" t="s">
        <v>32</v>
      </c>
      <c r="AX131" s="252" t="s">
        <v>71</v>
      </c>
      <c r="AY131" s="254" t="s">
        <v>122</v>
      </c>
    </row>
    <row r="132" spans="2:65" s="252" customFormat="1">
      <c r="B132" s="251"/>
      <c r="D132" s="253" t="s">
        <v>341</v>
      </c>
      <c r="E132" s="254" t="s">
        <v>3</v>
      </c>
      <c r="F132" s="255" t="s">
        <v>548</v>
      </c>
      <c r="H132" s="256">
        <v>3.6</v>
      </c>
      <c r="L132" s="251"/>
      <c r="M132" s="257"/>
      <c r="T132" s="258"/>
      <c r="AT132" s="254" t="s">
        <v>341</v>
      </c>
      <c r="AU132" s="254" t="s">
        <v>81</v>
      </c>
      <c r="AV132" s="252" t="s">
        <v>81</v>
      </c>
      <c r="AW132" s="252" t="s">
        <v>32</v>
      </c>
      <c r="AX132" s="252" t="s">
        <v>71</v>
      </c>
      <c r="AY132" s="254" t="s">
        <v>122</v>
      </c>
    </row>
    <row r="133" spans="2:65" s="260" customFormat="1">
      <c r="B133" s="259"/>
      <c r="D133" s="253" t="s">
        <v>341</v>
      </c>
      <c r="E133" s="261" t="s">
        <v>3</v>
      </c>
      <c r="F133" s="262" t="s">
        <v>343</v>
      </c>
      <c r="H133" s="263">
        <v>13.2</v>
      </c>
      <c r="L133" s="259"/>
      <c r="M133" s="264"/>
      <c r="T133" s="265"/>
      <c r="AT133" s="261" t="s">
        <v>341</v>
      </c>
      <c r="AU133" s="261" t="s">
        <v>81</v>
      </c>
      <c r="AV133" s="260" t="s">
        <v>125</v>
      </c>
      <c r="AW133" s="260" t="s">
        <v>32</v>
      </c>
      <c r="AX133" s="260" t="s">
        <v>79</v>
      </c>
      <c r="AY133" s="261" t="s">
        <v>122</v>
      </c>
    </row>
    <row r="134" spans="2:65" s="166" customFormat="1" ht="37.950000000000003" customHeight="1">
      <c r="B134" s="236"/>
      <c r="C134" s="237" t="s">
        <v>332</v>
      </c>
      <c r="D134" s="237" t="s">
        <v>123</v>
      </c>
      <c r="E134" s="238" t="s">
        <v>549</v>
      </c>
      <c r="F134" s="239" t="s">
        <v>550</v>
      </c>
      <c r="G134" s="240" t="s">
        <v>124</v>
      </c>
      <c r="H134" s="241">
        <v>46.4</v>
      </c>
      <c r="I134" s="242"/>
      <c r="J134" s="243">
        <f t="shared" ref="J134:J143" si="0">ROUND(I134*H134,2)</f>
        <v>0</v>
      </c>
      <c r="K134" s="244"/>
      <c r="L134" s="165"/>
      <c r="M134" s="245" t="s">
        <v>3</v>
      </c>
      <c r="N134" s="246" t="s">
        <v>42</v>
      </c>
      <c r="O134" s="247">
        <v>0.128</v>
      </c>
      <c r="P134" s="247">
        <f t="shared" ref="P134:P143" si="1">O134*H134</f>
        <v>5.9391999999999996</v>
      </c>
      <c r="Q134" s="247">
        <v>2.0000000000000002E-5</v>
      </c>
      <c r="R134" s="247">
        <f t="shared" ref="R134:R143" si="2">Q134*H134</f>
        <v>9.2800000000000001E-4</v>
      </c>
      <c r="S134" s="247">
        <v>0</v>
      </c>
      <c r="T134" s="248">
        <f t="shared" ref="T134:T143" si="3">S134*H134</f>
        <v>0</v>
      </c>
      <c r="AR134" s="249" t="s">
        <v>366</v>
      </c>
      <c r="AT134" s="249" t="s">
        <v>123</v>
      </c>
      <c r="AU134" s="249" t="s">
        <v>81</v>
      </c>
      <c r="AY134" s="158" t="s">
        <v>122</v>
      </c>
      <c r="BE134" s="250">
        <f t="shared" ref="BE134:BE143" si="4">IF(N134="základní",J134,0)</f>
        <v>0</v>
      </c>
      <c r="BF134" s="250">
        <f t="shared" ref="BF134:BF143" si="5">IF(N134="snížená",J134,0)</f>
        <v>0</v>
      </c>
      <c r="BG134" s="250">
        <f t="shared" ref="BG134:BG143" si="6">IF(N134="zákl. přenesená",J134,0)</f>
        <v>0</v>
      </c>
      <c r="BH134" s="250">
        <f t="shared" ref="BH134:BH143" si="7">IF(N134="sníž. přenesená",J134,0)</f>
        <v>0</v>
      </c>
      <c r="BI134" s="250">
        <f t="shared" ref="BI134:BI143" si="8">IF(N134="nulová",J134,0)</f>
        <v>0</v>
      </c>
      <c r="BJ134" s="158" t="s">
        <v>79</v>
      </c>
      <c r="BK134" s="250">
        <f t="shared" ref="BK134:BK143" si="9">ROUND(I134*H134,2)</f>
        <v>0</v>
      </c>
      <c r="BL134" s="158" t="s">
        <v>366</v>
      </c>
      <c r="BM134" s="249" t="s">
        <v>337</v>
      </c>
    </row>
    <row r="135" spans="2:65" s="166" customFormat="1" ht="37.950000000000003" customHeight="1">
      <c r="B135" s="236"/>
      <c r="C135" s="237" t="s">
        <v>125</v>
      </c>
      <c r="D135" s="237" t="s">
        <v>123</v>
      </c>
      <c r="E135" s="238" t="s">
        <v>551</v>
      </c>
      <c r="F135" s="239" t="s">
        <v>552</v>
      </c>
      <c r="G135" s="240" t="s">
        <v>124</v>
      </c>
      <c r="H135" s="241">
        <v>46.4</v>
      </c>
      <c r="I135" s="242"/>
      <c r="J135" s="243">
        <f t="shared" si="0"/>
        <v>0</v>
      </c>
      <c r="K135" s="244"/>
      <c r="L135" s="165"/>
      <c r="M135" s="245" t="s">
        <v>3</v>
      </c>
      <c r="N135" s="246" t="s">
        <v>42</v>
      </c>
      <c r="O135" s="247">
        <v>0.11600000000000001</v>
      </c>
      <c r="P135" s="247">
        <f t="shared" si="1"/>
        <v>5.3824000000000005</v>
      </c>
      <c r="Q135" s="247">
        <v>2.0000000000000002E-5</v>
      </c>
      <c r="R135" s="247">
        <f t="shared" si="2"/>
        <v>9.2800000000000001E-4</v>
      </c>
      <c r="S135" s="247">
        <v>0</v>
      </c>
      <c r="T135" s="248">
        <f t="shared" si="3"/>
        <v>0</v>
      </c>
      <c r="AR135" s="249" t="s">
        <v>366</v>
      </c>
      <c r="AT135" s="249" t="s">
        <v>123</v>
      </c>
      <c r="AU135" s="249" t="s">
        <v>81</v>
      </c>
      <c r="AY135" s="158" t="s">
        <v>122</v>
      </c>
      <c r="BE135" s="250">
        <f t="shared" si="4"/>
        <v>0</v>
      </c>
      <c r="BF135" s="250">
        <f t="shared" si="5"/>
        <v>0</v>
      </c>
      <c r="BG135" s="250">
        <f t="shared" si="6"/>
        <v>0</v>
      </c>
      <c r="BH135" s="250">
        <f t="shared" si="7"/>
        <v>0</v>
      </c>
      <c r="BI135" s="250">
        <f t="shared" si="8"/>
        <v>0</v>
      </c>
      <c r="BJ135" s="158" t="s">
        <v>79</v>
      </c>
      <c r="BK135" s="250">
        <f t="shared" si="9"/>
        <v>0</v>
      </c>
      <c r="BL135" s="158" t="s">
        <v>366</v>
      </c>
      <c r="BM135" s="249" t="s">
        <v>348</v>
      </c>
    </row>
    <row r="136" spans="2:65" s="166" customFormat="1" ht="24.15" customHeight="1">
      <c r="B136" s="236"/>
      <c r="C136" s="237" t="s">
        <v>349</v>
      </c>
      <c r="D136" s="237" t="s">
        <v>123</v>
      </c>
      <c r="E136" s="238" t="s">
        <v>553</v>
      </c>
      <c r="F136" s="239" t="s">
        <v>554</v>
      </c>
      <c r="G136" s="240" t="s">
        <v>124</v>
      </c>
      <c r="H136" s="241">
        <v>46.4</v>
      </c>
      <c r="I136" s="242"/>
      <c r="J136" s="243">
        <f t="shared" si="0"/>
        <v>0</v>
      </c>
      <c r="K136" s="244"/>
      <c r="L136" s="165"/>
      <c r="M136" s="245" t="s">
        <v>3</v>
      </c>
      <c r="N136" s="246" t="s">
        <v>42</v>
      </c>
      <c r="O136" s="247">
        <v>1.2E-2</v>
      </c>
      <c r="P136" s="247">
        <f t="shared" si="1"/>
        <v>0.55679999999999996</v>
      </c>
      <c r="Q136" s="247">
        <v>0</v>
      </c>
      <c r="R136" s="247">
        <f t="shared" si="2"/>
        <v>0</v>
      </c>
      <c r="S136" s="247">
        <v>0</v>
      </c>
      <c r="T136" s="248">
        <f t="shared" si="3"/>
        <v>0</v>
      </c>
      <c r="AR136" s="249" t="s">
        <v>366</v>
      </c>
      <c r="AT136" s="249" t="s">
        <v>123</v>
      </c>
      <c r="AU136" s="249" t="s">
        <v>81</v>
      </c>
      <c r="AY136" s="158" t="s">
        <v>122</v>
      </c>
      <c r="BE136" s="250">
        <f t="shared" si="4"/>
        <v>0</v>
      </c>
      <c r="BF136" s="250">
        <f t="shared" si="5"/>
        <v>0</v>
      </c>
      <c r="BG136" s="250">
        <f t="shared" si="6"/>
        <v>0</v>
      </c>
      <c r="BH136" s="250">
        <f t="shared" si="7"/>
        <v>0</v>
      </c>
      <c r="BI136" s="250">
        <f t="shared" si="8"/>
        <v>0</v>
      </c>
      <c r="BJ136" s="158" t="s">
        <v>79</v>
      </c>
      <c r="BK136" s="250">
        <f t="shared" si="9"/>
        <v>0</v>
      </c>
      <c r="BL136" s="158" t="s">
        <v>366</v>
      </c>
      <c r="BM136" s="249" t="s">
        <v>353</v>
      </c>
    </row>
    <row r="137" spans="2:65" s="166" customFormat="1" ht="24.15" customHeight="1">
      <c r="B137" s="236"/>
      <c r="C137" s="237" t="s">
        <v>337</v>
      </c>
      <c r="D137" s="237" t="s">
        <v>123</v>
      </c>
      <c r="E137" s="238" t="s">
        <v>555</v>
      </c>
      <c r="F137" s="239" t="s">
        <v>556</v>
      </c>
      <c r="G137" s="240" t="s">
        <v>124</v>
      </c>
      <c r="H137" s="241">
        <v>46.4</v>
      </c>
      <c r="I137" s="242"/>
      <c r="J137" s="243">
        <f t="shared" si="0"/>
        <v>0</v>
      </c>
      <c r="K137" s="244"/>
      <c r="L137" s="165"/>
      <c r="M137" s="245" t="s">
        <v>3</v>
      </c>
      <c r="N137" s="246" t="s">
        <v>42</v>
      </c>
      <c r="O137" s="247">
        <v>1.4E-2</v>
      </c>
      <c r="P137" s="247">
        <f t="shared" si="1"/>
        <v>0.64959999999999996</v>
      </c>
      <c r="Q137" s="247">
        <v>0</v>
      </c>
      <c r="R137" s="247">
        <f t="shared" si="2"/>
        <v>0</v>
      </c>
      <c r="S137" s="247">
        <v>0</v>
      </c>
      <c r="T137" s="248">
        <f t="shared" si="3"/>
        <v>0</v>
      </c>
      <c r="AR137" s="249" t="s">
        <v>366</v>
      </c>
      <c r="AT137" s="249" t="s">
        <v>123</v>
      </c>
      <c r="AU137" s="249" t="s">
        <v>81</v>
      </c>
      <c r="AY137" s="158" t="s">
        <v>122</v>
      </c>
      <c r="BE137" s="250">
        <f t="shared" si="4"/>
        <v>0</v>
      </c>
      <c r="BF137" s="250">
        <f t="shared" si="5"/>
        <v>0</v>
      </c>
      <c r="BG137" s="250">
        <f t="shared" si="6"/>
        <v>0</v>
      </c>
      <c r="BH137" s="250">
        <f t="shared" si="7"/>
        <v>0</v>
      </c>
      <c r="BI137" s="250">
        <f t="shared" si="8"/>
        <v>0</v>
      </c>
      <c r="BJ137" s="158" t="s">
        <v>79</v>
      </c>
      <c r="BK137" s="250">
        <f t="shared" si="9"/>
        <v>0</v>
      </c>
      <c r="BL137" s="158" t="s">
        <v>366</v>
      </c>
      <c r="BM137" s="249" t="s">
        <v>9</v>
      </c>
    </row>
    <row r="138" spans="2:65" s="166" customFormat="1" ht="24.15" customHeight="1">
      <c r="B138" s="236"/>
      <c r="C138" s="237" t="s">
        <v>360</v>
      </c>
      <c r="D138" s="237" t="s">
        <v>123</v>
      </c>
      <c r="E138" s="238" t="s">
        <v>557</v>
      </c>
      <c r="F138" s="239" t="s">
        <v>558</v>
      </c>
      <c r="G138" s="240" t="s">
        <v>124</v>
      </c>
      <c r="H138" s="241">
        <v>46.4</v>
      </c>
      <c r="I138" s="242"/>
      <c r="J138" s="243">
        <f t="shared" si="0"/>
        <v>0</v>
      </c>
      <c r="K138" s="244"/>
      <c r="L138" s="165"/>
      <c r="M138" s="245" t="s">
        <v>3</v>
      </c>
      <c r="N138" s="246" t="s">
        <v>42</v>
      </c>
      <c r="O138" s="247">
        <v>0.155</v>
      </c>
      <c r="P138" s="247">
        <f t="shared" si="1"/>
        <v>7.1920000000000002</v>
      </c>
      <c r="Q138" s="247">
        <v>1.2999999999999999E-4</v>
      </c>
      <c r="R138" s="247">
        <f t="shared" si="2"/>
        <v>6.0319999999999992E-3</v>
      </c>
      <c r="S138" s="247">
        <v>0</v>
      </c>
      <c r="T138" s="248">
        <f t="shared" si="3"/>
        <v>0</v>
      </c>
      <c r="AR138" s="249" t="s">
        <v>366</v>
      </c>
      <c r="AT138" s="249" t="s">
        <v>123</v>
      </c>
      <c r="AU138" s="249" t="s">
        <v>81</v>
      </c>
      <c r="AY138" s="158" t="s">
        <v>122</v>
      </c>
      <c r="BE138" s="250">
        <f t="shared" si="4"/>
        <v>0</v>
      </c>
      <c r="BF138" s="250">
        <f t="shared" si="5"/>
        <v>0</v>
      </c>
      <c r="BG138" s="250">
        <f t="shared" si="6"/>
        <v>0</v>
      </c>
      <c r="BH138" s="250">
        <f t="shared" si="7"/>
        <v>0</v>
      </c>
      <c r="BI138" s="250">
        <f t="shared" si="8"/>
        <v>0</v>
      </c>
      <c r="BJ138" s="158" t="s">
        <v>79</v>
      </c>
      <c r="BK138" s="250">
        <f t="shared" si="9"/>
        <v>0</v>
      </c>
      <c r="BL138" s="158" t="s">
        <v>366</v>
      </c>
      <c r="BM138" s="249" t="s">
        <v>363</v>
      </c>
    </row>
    <row r="139" spans="2:65" s="166" customFormat="1" ht="24.15" customHeight="1">
      <c r="B139" s="236"/>
      <c r="C139" s="237" t="s">
        <v>348</v>
      </c>
      <c r="D139" s="237" t="s">
        <v>123</v>
      </c>
      <c r="E139" s="238" t="s">
        <v>559</v>
      </c>
      <c r="F139" s="239" t="s">
        <v>560</v>
      </c>
      <c r="G139" s="240" t="s">
        <v>124</v>
      </c>
      <c r="H139" s="241">
        <v>46.4</v>
      </c>
      <c r="I139" s="242"/>
      <c r="J139" s="243">
        <f t="shared" si="0"/>
        <v>0</v>
      </c>
      <c r="K139" s="244"/>
      <c r="L139" s="165"/>
      <c r="M139" s="245" t="s">
        <v>3</v>
      </c>
      <c r="N139" s="246" t="s">
        <v>42</v>
      </c>
      <c r="O139" s="247">
        <v>0.16600000000000001</v>
      </c>
      <c r="P139" s="247">
        <f t="shared" si="1"/>
        <v>7.7023999999999999</v>
      </c>
      <c r="Q139" s="247">
        <v>1.2E-4</v>
      </c>
      <c r="R139" s="247">
        <f t="shared" si="2"/>
        <v>5.568E-3</v>
      </c>
      <c r="S139" s="247">
        <v>0</v>
      </c>
      <c r="T139" s="248">
        <f t="shared" si="3"/>
        <v>0</v>
      </c>
      <c r="AR139" s="249" t="s">
        <v>366</v>
      </c>
      <c r="AT139" s="249" t="s">
        <v>123</v>
      </c>
      <c r="AU139" s="249" t="s">
        <v>81</v>
      </c>
      <c r="AY139" s="158" t="s">
        <v>122</v>
      </c>
      <c r="BE139" s="250">
        <f t="shared" si="4"/>
        <v>0</v>
      </c>
      <c r="BF139" s="250">
        <f t="shared" si="5"/>
        <v>0</v>
      </c>
      <c r="BG139" s="250">
        <f t="shared" si="6"/>
        <v>0</v>
      </c>
      <c r="BH139" s="250">
        <f t="shared" si="7"/>
        <v>0</v>
      </c>
      <c r="BI139" s="250">
        <f t="shared" si="8"/>
        <v>0</v>
      </c>
      <c r="BJ139" s="158" t="s">
        <v>79</v>
      </c>
      <c r="BK139" s="250">
        <f t="shared" si="9"/>
        <v>0</v>
      </c>
      <c r="BL139" s="158" t="s">
        <v>366</v>
      </c>
      <c r="BM139" s="249" t="s">
        <v>366</v>
      </c>
    </row>
    <row r="140" spans="2:65" s="166" customFormat="1" ht="33" customHeight="1">
      <c r="B140" s="236"/>
      <c r="C140" s="237" t="s">
        <v>355</v>
      </c>
      <c r="D140" s="237" t="s">
        <v>123</v>
      </c>
      <c r="E140" s="238" t="s">
        <v>561</v>
      </c>
      <c r="F140" s="239" t="s">
        <v>562</v>
      </c>
      <c r="G140" s="240" t="s">
        <v>124</v>
      </c>
      <c r="H140" s="241">
        <v>7.02</v>
      </c>
      <c r="I140" s="242"/>
      <c r="J140" s="243">
        <f t="shared" si="0"/>
        <v>0</v>
      </c>
      <c r="K140" s="244"/>
      <c r="L140" s="165"/>
      <c r="M140" s="245" t="s">
        <v>3</v>
      </c>
      <c r="N140" s="246" t="s">
        <v>42</v>
      </c>
      <c r="O140" s="247">
        <v>0.106</v>
      </c>
      <c r="P140" s="247">
        <f t="shared" si="1"/>
        <v>0.74411999999999989</v>
      </c>
      <c r="Q140" s="247">
        <v>2.4000000000000001E-4</v>
      </c>
      <c r="R140" s="247">
        <f t="shared" si="2"/>
        <v>1.6848E-3</v>
      </c>
      <c r="S140" s="247">
        <v>0</v>
      </c>
      <c r="T140" s="248">
        <f t="shared" si="3"/>
        <v>0</v>
      </c>
      <c r="AR140" s="249" t="s">
        <v>366</v>
      </c>
      <c r="AT140" s="249" t="s">
        <v>123</v>
      </c>
      <c r="AU140" s="249" t="s">
        <v>81</v>
      </c>
      <c r="AY140" s="158" t="s">
        <v>122</v>
      </c>
      <c r="BE140" s="250">
        <f t="shared" si="4"/>
        <v>0</v>
      </c>
      <c r="BF140" s="250">
        <f t="shared" si="5"/>
        <v>0</v>
      </c>
      <c r="BG140" s="250">
        <f t="shared" si="6"/>
        <v>0</v>
      </c>
      <c r="BH140" s="250">
        <f t="shared" si="7"/>
        <v>0</v>
      </c>
      <c r="BI140" s="250">
        <f t="shared" si="8"/>
        <v>0</v>
      </c>
      <c r="BJ140" s="158" t="s">
        <v>79</v>
      </c>
      <c r="BK140" s="250">
        <f t="shared" si="9"/>
        <v>0</v>
      </c>
      <c r="BL140" s="158" t="s">
        <v>366</v>
      </c>
      <c r="BM140" s="249" t="s">
        <v>371</v>
      </c>
    </row>
    <row r="141" spans="2:65" s="166" customFormat="1" ht="24.15" customHeight="1">
      <c r="B141" s="236"/>
      <c r="C141" s="237" t="s">
        <v>353</v>
      </c>
      <c r="D141" s="237" t="s">
        <v>123</v>
      </c>
      <c r="E141" s="238" t="s">
        <v>563</v>
      </c>
      <c r="F141" s="239" t="s">
        <v>564</v>
      </c>
      <c r="G141" s="240" t="s">
        <v>124</v>
      </c>
      <c r="H141" s="241">
        <v>7.02</v>
      </c>
      <c r="I141" s="242"/>
      <c r="J141" s="243">
        <f t="shared" si="0"/>
        <v>0</v>
      </c>
      <c r="K141" s="244"/>
      <c r="L141" s="165"/>
      <c r="M141" s="245" t="s">
        <v>3</v>
      </c>
      <c r="N141" s="246" t="s">
        <v>42</v>
      </c>
      <c r="O141" s="247">
        <v>8.0000000000000002E-3</v>
      </c>
      <c r="P141" s="247">
        <f t="shared" si="1"/>
        <v>5.6159999999999995E-2</v>
      </c>
      <c r="Q141" s="247">
        <v>0</v>
      </c>
      <c r="R141" s="247">
        <f t="shared" si="2"/>
        <v>0</v>
      </c>
      <c r="S141" s="247">
        <v>0</v>
      </c>
      <c r="T141" s="248">
        <f t="shared" si="3"/>
        <v>0</v>
      </c>
      <c r="AR141" s="249" t="s">
        <v>366</v>
      </c>
      <c r="AT141" s="249" t="s">
        <v>123</v>
      </c>
      <c r="AU141" s="249" t="s">
        <v>81</v>
      </c>
      <c r="AY141" s="158" t="s">
        <v>122</v>
      </c>
      <c r="BE141" s="250">
        <f t="shared" si="4"/>
        <v>0</v>
      </c>
      <c r="BF141" s="250">
        <f t="shared" si="5"/>
        <v>0</v>
      </c>
      <c r="BG141" s="250">
        <f t="shared" si="6"/>
        <v>0</v>
      </c>
      <c r="BH141" s="250">
        <f t="shared" si="7"/>
        <v>0</v>
      </c>
      <c r="BI141" s="250">
        <f t="shared" si="8"/>
        <v>0</v>
      </c>
      <c r="BJ141" s="158" t="s">
        <v>79</v>
      </c>
      <c r="BK141" s="250">
        <f t="shared" si="9"/>
        <v>0</v>
      </c>
      <c r="BL141" s="158" t="s">
        <v>366</v>
      </c>
      <c r="BM141" s="249" t="s">
        <v>374</v>
      </c>
    </row>
    <row r="142" spans="2:65" s="166" customFormat="1" ht="24.15" customHeight="1">
      <c r="B142" s="236"/>
      <c r="C142" s="237" t="s">
        <v>376</v>
      </c>
      <c r="D142" s="237" t="s">
        <v>123</v>
      </c>
      <c r="E142" s="238" t="s">
        <v>565</v>
      </c>
      <c r="F142" s="239" t="s">
        <v>566</v>
      </c>
      <c r="G142" s="240" t="s">
        <v>124</v>
      </c>
      <c r="H142" s="241">
        <v>7.02</v>
      </c>
      <c r="I142" s="242"/>
      <c r="J142" s="243">
        <f t="shared" si="0"/>
        <v>0</v>
      </c>
      <c r="K142" s="244"/>
      <c r="L142" s="165"/>
      <c r="M142" s="245" t="s">
        <v>3</v>
      </c>
      <c r="N142" s="246" t="s">
        <v>42</v>
      </c>
      <c r="O142" s="247">
        <v>8.8999999999999996E-2</v>
      </c>
      <c r="P142" s="247">
        <f t="shared" si="1"/>
        <v>0.62477999999999989</v>
      </c>
      <c r="Q142" s="247">
        <v>1.2999999999999999E-4</v>
      </c>
      <c r="R142" s="247">
        <f t="shared" si="2"/>
        <v>9.1259999999999985E-4</v>
      </c>
      <c r="S142" s="247">
        <v>0</v>
      </c>
      <c r="T142" s="248">
        <f t="shared" si="3"/>
        <v>0</v>
      </c>
      <c r="AR142" s="249" t="s">
        <v>366</v>
      </c>
      <c r="AT142" s="249" t="s">
        <v>123</v>
      </c>
      <c r="AU142" s="249" t="s">
        <v>81</v>
      </c>
      <c r="AY142" s="158" t="s">
        <v>122</v>
      </c>
      <c r="BE142" s="250">
        <f t="shared" si="4"/>
        <v>0</v>
      </c>
      <c r="BF142" s="250">
        <f t="shared" si="5"/>
        <v>0</v>
      </c>
      <c r="BG142" s="250">
        <f t="shared" si="6"/>
        <v>0</v>
      </c>
      <c r="BH142" s="250">
        <f t="shared" si="7"/>
        <v>0</v>
      </c>
      <c r="BI142" s="250">
        <f t="shared" si="8"/>
        <v>0</v>
      </c>
      <c r="BJ142" s="158" t="s">
        <v>79</v>
      </c>
      <c r="BK142" s="250">
        <f t="shared" si="9"/>
        <v>0</v>
      </c>
      <c r="BL142" s="158" t="s">
        <v>366</v>
      </c>
      <c r="BM142" s="249" t="s">
        <v>379</v>
      </c>
    </row>
    <row r="143" spans="2:65" s="166" customFormat="1" ht="24.15" customHeight="1">
      <c r="B143" s="236"/>
      <c r="C143" s="237" t="s">
        <v>9</v>
      </c>
      <c r="D143" s="237" t="s">
        <v>123</v>
      </c>
      <c r="E143" s="238" t="s">
        <v>567</v>
      </c>
      <c r="F143" s="239" t="s">
        <v>568</v>
      </c>
      <c r="G143" s="240" t="s">
        <v>124</v>
      </c>
      <c r="H143" s="241">
        <v>7.02</v>
      </c>
      <c r="I143" s="242"/>
      <c r="J143" s="243">
        <f t="shared" si="0"/>
        <v>0</v>
      </c>
      <c r="K143" s="244"/>
      <c r="L143" s="165"/>
      <c r="M143" s="245" t="s">
        <v>3</v>
      </c>
      <c r="N143" s="246" t="s">
        <v>42</v>
      </c>
      <c r="O143" s="247">
        <v>8.8999999999999996E-2</v>
      </c>
      <c r="P143" s="247">
        <f t="shared" si="1"/>
        <v>0.62477999999999989</v>
      </c>
      <c r="Q143" s="247">
        <v>1.7000000000000001E-4</v>
      </c>
      <c r="R143" s="247">
        <f t="shared" si="2"/>
        <v>1.1934000000000001E-3</v>
      </c>
      <c r="S143" s="247">
        <v>0</v>
      </c>
      <c r="T143" s="248">
        <f t="shared" si="3"/>
        <v>0</v>
      </c>
      <c r="AR143" s="249" t="s">
        <v>366</v>
      </c>
      <c r="AT143" s="249" t="s">
        <v>123</v>
      </c>
      <c r="AU143" s="249" t="s">
        <v>81</v>
      </c>
      <c r="AY143" s="158" t="s">
        <v>122</v>
      </c>
      <c r="BE143" s="250">
        <f t="shared" si="4"/>
        <v>0</v>
      </c>
      <c r="BF143" s="250">
        <f t="shared" si="5"/>
        <v>0</v>
      </c>
      <c r="BG143" s="250">
        <f t="shared" si="6"/>
        <v>0</v>
      </c>
      <c r="BH143" s="250">
        <f t="shared" si="7"/>
        <v>0</v>
      </c>
      <c r="BI143" s="250">
        <f t="shared" si="8"/>
        <v>0</v>
      </c>
      <c r="BJ143" s="158" t="s">
        <v>79</v>
      </c>
      <c r="BK143" s="250">
        <f t="shared" si="9"/>
        <v>0</v>
      </c>
      <c r="BL143" s="158" t="s">
        <v>366</v>
      </c>
      <c r="BM143" s="249" t="s">
        <v>383</v>
      </c>
    </row>
    <row r="144" spans="2:65" s="252" customFormat="1">
      <c r="B144" s="251"/>
      <c r="D144" s="253" t="s">
        <v>341</v>
      </c>
      <c r="E144" s="254" t="s">
        <v>3</v>
      </c>
      <c r="F144" s="255" t="s">
        <v>569</v>
      </c>
      <c r="H144" s="256">
        <v>7.02</v>
      </c>
      <c r="L144" s="251"/>
      <c r="M144" s="257"/>
      <c r="T144" s="258"/>
      <c r="AT144" s="254" t="s">
        <v>341</v>
      </c>
      <c r="AU144" s="254" t="s">
        <v>81</v>
      </c>
      <c r="AV144" s="252" t="s">
        <v>81</v>
      </c>
      <c r="AW144" s="252" t="s">
        <v>32</v>
      </c>
      <c r="AX144" s="252" t="s">
        <v>71</v>
      </c>
      <c r="AY144" s="254" t="s">
        <v>122</v>
      </c>
    </row>
    <row r="145" spans="2:65" s="260" customFormat="1">
      <c r="B145" s="259"/>
      <c r="D145" s="253" t="s">
        <v>341</v>
      </c>
      <c r="E145" s="261" t="s">
        <v>3</v>
      </c>
      <c r="F145" s="262" t="s">
        <v>343</v>
      </c>
      <c r="H145" s="263">
        <v>7.02</v>
      </c>
      <c r="L145" s="259"/>
      <c r="M145" s="264"/>
      <c r="T145" s="265"/>
      <c r="AT145" s="261" t="s">
        <v>341</v>
      </c>
      <c r="AU145" s="261" t="s">
        <v>81</v>
      </c>
      <c r="AV145" s="260" t="s">
        <v>125</v>
      </c>
      <c r="AW145" s="260" t="s">
        <v>32</v>
      </c>
      <c r="AX145" s="260" t="s">
        <v>79</v>
      </c>
      <c r="AY145" s="261" t="s">
        <v>122</v>
      </c>
    </row>
    <row r="146" spans="2:65" s="225" customFormat="1" ht="25.95" customHeight="1">
      <c r="B146" s="224"/>
      <c r="D146" s="226" t="s">
        <v>70</v>
      </c>
      <c r="E146" s="227" t="s">
        <v>570</v>
      </c>
      <c r="F146" s="227" t="s">
        <v>571</v>
      </c>
      <c r="J146" s="228">
        <f>BK146</f>
        <v>0</v>
      </c>
      <c r="L146" s="224"/>
      <c r="M146" s="229"/>
      <c r="P146" s="230">
        <f>SUM(P147:P148)</f>
        <v>0</v>
      </c>
      <c r="R146" s="230">
        <f>SUM(R147:R148)</f>
        <v>0</v>
      </c>
      <c r="T146" s="231">
        <f>SUM(T147:T148)</f>
        <v>0</v>
      </c>
      <c r="AR146" s="226" t="s">
        <v>125</v>
      </c>
      <c r="AT146" s="232" t="s">
        <v>70</v>
      </c>
      <c r="AU146" s="232" t="s">
        <v>71</v>
      </c>
      <c r="AY146" s="226" t="s">
        <v>122</v>
      </c>
      <c r="BK146" s="233">
        <f>SUM(BK147:BK148)</f>
        <v>0</v>
      </c>
    </row>
    <row r="147" spans="2:65" s="166" customFormat="1" ht="16.5" customHeight="1">
      <c r="B147" s="236"/>
      <c r="C147" s="237" t="s">
        <v>384</v>
      </c>
      <c r="D147" s="237" t="s">
        <v>123</v>
      </c>
      <c r="E147" s="238" t="s">
        <v>572</v>
      </c>
      <c r="F147" s="239" t="s">
        <v>573</v>
      </c>
      <c r="G147" s="240" t="s">
        <v>574</v>
      </c>
      <c r="H147" s="241">
        <v>120</v>
      </c>
      <c r="I147" s="242"/>
      <c r="J147" s="243">
        <f>ROUND(I147*H147,2)</f>
        <v>0</v>
      </c>
      <c r="K147" s="244"/>
      <c r="L147" s="165"/>
      <c r="M147" s="245" t="s">
        <v>3</v>
      </c>
      <c r="N147" s="246" t="s">
        <v>42</v>
      </c>
      <c r="O147" s="247">
        <v>0</v>
      </c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AR147" s="249" t="s">
        <v>575</v>
      </c>
      <c r="AT147" s="249" t="s">
        <v>123</v>
      </c>
      <c r="AU147" s="249" t="s">
        <v>79</v>
      </c>
      <c r="AY147" s="158" t="s">
        <v>122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58" t="s">
        <v>79</v>
      </c>
      <c r="BK147" s="250">
        <f>ROUND(I147*H147,2)</f>
        <v>0</v>
      </c>
      <c r="BL147" s="158" t="s">
        <v>575</v>
      </c>
      <c r="BM147" s="249" t="s">
        <v>387</v>
      </c>
    </row>
    <row r="148" spans="2:65" s="166" customFormat="1" ht="16.5" customHeight="1">
      <c r="B148" s="236"/>
      <c r="C148" s="237" t="s">
        <v>363</v>
      </c>
      <c r="D148" s="237" t="s">
        <v>123</v>
      </c>
      <c r="E148" s="238" t="s">
        <v>576</v>
      </c>
      <c r="F148" s="239" t="s">
        <v>577</v>
      </c>
      <c r="G148" s="240" t="s">
        <v>574</v>
      </c>
      <c r="H148" s="241">
        <v>40</v>
      </c>
      <c r="I148" s="242"/>
      <c r="J148" s="243">
        <f>ROUND(I148*H148,2)</f>
        <v>0</v>
      </c>
      <c r="K148" s="244"/>
      <c r="L148" s="165"/>
      <c r="M148" s="245" t="s">
        <v>3</v>
      </c>
      <c r="N148" s="246" t="s">
        <v>42</v>
      </c>
      <c r="O148" s="247">
        <v>0</v>
      </c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AR148" s="249" t="s">
        <v>575</v>
      </c>
      <c r="AT148" s="249" t="s">
        <v>123</v>
      </c>
      <c r="AU148" s="249" t="s">
        <v>79</v>
      </c>
      <c r="AY148" s="158" t="s">
        <v>122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58" t="s">
        <v>79</v>
      </c>
      <c r="BK148" s="250">
        <f>ROUND(I148*H148,2)</f>
        <v>0</v>
      </c>
      <c r="BL148" s="158" t="s">
        <v>575</v>
      </c>
      <c r="BM148" s="249" t="s">
        <v>390</v>
      </c>
    </row>
    <row r="149" spans="2:65" s="225" customFormat="1" ht="25.95" customHeight="1">
      <c r="B149" s="224"/>
      <c r="D149" s="226" t="s">
        <v>70</v>
      </c>
      <c r="E149" s="227" t="s">
        <v>578</v>
      </c>
      <c r="F149" s="227" t="s">
        <v>579</v>
      </c>
      <c r="J149" s="228">
        <f>BK149</f>
        <v>0</v>
      </c>
      <c r="L149" s="224"/>
      <c r="M149" s="229"/>
      <c r="P149" s="230">
        <f>P150+P152</f>
        <v>0</v>
      </c>
      <c r="R149" s="230">
        <f>R150+R152</f>
        <v>0</v>
      </c>
      <c r="T149" s="231">
        <f>T150+T152</f>
        <v>0</v>
      </c>
      <c r="AR149" s="226" t="s">
        <v>349</v>
      </c>
      <c r="AT149" s="232" t="s">
        <v>70</v>
      </c>
      <c r="AU149" s="232" t="s">
        <v>71</v>
      </c>
      <c r="AY149" s="226" t="s">
        <v>122</v>
      </c>
      <c r="BK149" s="233">
        <f>BK150+BK152</f>
        <v>0</v>
      </c>
    </row>
    <row r="150" spans="2:65" s="225" customFormat="1" ht="22.95" customHeight="1">
      <c r="B150" s="224"/>
      <c r="D150" s="226" t="s">
        <v>70</v>
      </c>
      <c r="E150" s="234" t="s">
        <v>580</v>
      </c>
      <c r="F150" s="234" t="s">
        <v>581</v>
      </c>
      <c r="J150" s="235">
        <f>BK150</f>
        <v>0</v>
      </c>
      <c r="L150" s="224"/>
      <c r="M150" s="229"/>
      <c r="P150" s="230">
        <f>P151</f>
        <v>0</v>
      </c>
      <c r="R150" s="230">
        <f>R151</f>
        <v>0</v>
      </c>
      <c r="T150" s="231">
        <f>T151</f>
        <v>0</v>
      </c>
      <c r="AR150" s="226" t="s">
        <v>349</v>
      </c>
      <c r="AT150" s="232" t="s">
        <v>70</v>
      </c>
      <c r="AU150" s="232" t="s">
        <v>79</v>
      </c>
      <c r="AY150" s="226" t="s">
        <v>122</v>
      </c>
      <c r="BK150" s="233">
        <f>BK151</f>
        <v>0</v>
      </c>
    </row>
    <row r="151" spans="2:65" s="166" customFormat="1" ht="16.5" customHeight="1">
      <c r="B151" s="236"/>
      <c r="C151" s="237" t="s">
        <v>391</v>
      </c>
      <c r="D151" s="237" t="s">
        <v>123</v>
      </c>
      <c r="E151" s="238" t="s">
        <v>582</v>
      </c>
      <c r="F151" s="239" t="s">
        <v>581</v>
      </c>
      <c r="G151" s="240" t="s">
        <v>583</v>
      </c>
      <c r="H151" s="241">
        <v>1.2</v>
      </c>
      <c r="I151" s="242"/>
      <c r="J151" s="243">
        <f>ROUND(I151*H151,2)</f>
        <v>0</v>
      </c>
      <c r="K151" s="244"/>
      <c r="L151" s="165"/>
      <c r="M151" s="245" t="s">
        <v>3</v>
      </c>
      <c r="N151" s="246" t="s">
        <v>42</v>
      </c>
      <c r="O151" s="247">
        <v>0</v>
      </c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AR151" s="249" t="s">
        <v>125</v>
      </c>
      <c r="AT151" s="249" t="s">
        <v>123</v>
      </c>
      <c r="AU151" s="249" t="s">
        <v>81</v>
      </c>
      <c r="AY151" s="158" t="s">
        <v>122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58" t="s">
        <v>79</v>
      </c>
      <c r="BK151" s="250">
        <f>ROUND(I151*H151,2)</f>
        <v>0</v>
      </c>
      <c r="BL151" s="158" t="s">
        <v>125</v>
      </c>
      <c r="BM151" s="249" t="s">
        <v>395</v>
      </c>
    </row>
    <row r="152" spans="2:65" s="225" customFormat="1" ht="22.95" customHeight="1">
      <c r="B152" s="224"/>
      <c r="D152" s="226" t="s">
        <v>70</v>
      </c>
      <c r="E152" s="234" t="s">
        <v>584</v>
      </c>
      <c r="F152" s="234" t="s">
        <v>585</v>
      </c>
      <c r="J152" s="235">
        <f>BK152</f>
        <v>0</v>
      </c>
      <c r="L152" s="224"/>
      <c r="M152" s="229"/>
      <c r="P152" s="230">
        <f>P153</f>
        <v>0</v>
      </c>
      <c r="R152" s="230">
        <f>R153</f>
        <v>0</v>
      </c>
      <c r="T152" s="231">
        <f>T153</f>
        <v>0</v>
      </c>
      <c r="AR152" s="226" t="s">
        <v>349</v>
      </c>
      <c r="AT152" s="232" t="s">
        <v>70</v>
      </c>
      <c r="AU152" s="232" t="s">
        <v>79</v>
      </c>
      <c r="AY152" s="226" t="s">
        <v>122</v>
      </c>
      <c r="BK152" s="233">
        <f>BK153</f>
        <v>0</v>
      </c>
    </row>
    <row r="153" spans="2:65" s="166" customFormat="1" ht="16.5" customHeight="1">
      <c r="B153" s="236"/>
      <c r="C153" s="237" t="s">
        <v>366</v>
      </c>
      <c r="D153" s="237" t="s">
        <v>123</v>
      </c>
      <c r="E153" s="238" t="s">
        <v>586</v>
      </c>
      <c r="F153" s="239" t="s">
        <v>585</v>
      </c>
      <c r="G153" s="240" t="s">
        <v>583</v>
      </c>
      <c r="H153" s="241">
        <v>0.8</v>
      </c>
      <c r="I153" s="242"/>
      <c r="J153" s="243">
        <f>ROUND(I153*H153,2)</f>
        <v>0</v>
      </c>
      <c r="K153" s="244"/>
      <c r="L153" s="165"/>
      <c r="M153" s="281" t="s">
        <v>3</v>
      </c>
      <c r="N153" s="282" t="s">
        <v>42</v>
      </c>
      <c r="O153" s="283">
        <v>0</v>
      </c>
      <c r="P153" s="283">
        <f>O153*H153</f>
        <v>0</v>
      </c>
      <c r="Q153" s="283">
        <v>0</v>
      </c>
      <c r="R153" s="283">
        <f>Q153*H153</f>
        <v>0</v>
      </c>
      <c r="S153" s="283">
        <v>0</v>
      </c>
      <c r="T153" s="284">
        <f>S153*H153</f>
        <v>0</v>
      </c>
      <c r="AR153" s="249" t="s">
        <v>125</v>
      </c>
      <c r="AT153" s="249" t="s">
        <v>123</v>
      </c>
      <c r="AU153" s="249" t="s">
        <v>81</v>
      </c>
      <c r="AY153" s="158" t="s">
        <v>122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58" t="s">
        <v>79</v>
      </c>
      <c r="BK153" s="250">
        <f>ROUND(I153*H153,2)</f>
        <v>0</v>
      </c>
      <c r="BL153" s="158" t="s">
        <v>125</v>
      </c>
      <c r="BM153" s="249" t="s">
        <v>398</v>
      </c>
    </row>
    <row r="154" spans="2:65" s="166" customFormat="1" ht="6.9" customHeight="1">
      <c r="B154" s="191"/>
      <c r="C154" s="192"/>
      <c r="D154" s="192"/>
      <c r="E154" s="192"/>
      <c r="F154" s="192"/>
      <c r="G154" s="192"/>
      <c r="H154" s="192"/>
      <c r="I154" s="192"/>
      <c r="J154" s="192"/>
      <c r="K154" s="192"/>
      <c r="L154" s="165"/>
    </row>
  </sheetData>
  <autoFilter ref="C123:K153" xr:uid="{00000000-0009-0000-0000-000001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15B7-DC57-48E3-A8DF-C8968E7DD73F}">
  <dimension ref="A1:F90"/>
  <sheetViews>
    <sheetView showGridLines="0" zoomScale="75" zoomScaleNormal="75" zoomScaleSheetLayoutView="100" workbookViewId="0">
      <pane ySplit="4" topLeftCell="A18" activePane="bottomLeft" state="frozen"/>
      <selection pane="bottomLeft" activeCell="B18" sqref="B18"/>
    </sheetView>
  </sheetViews>
  <sheetFormatPr defaultColWidth="13.28515625" defaultRowHeight="15"/>
  <cols>
    <col min="1" max="1" width="11.7109375" style="397" customWidth="1"/>
    <col min="2" max="2" width="71.28515625" style="291" customWidth="1"/>
    <col min="3" max="3" width="10.42578125" style="291" customWidth="1"/>
    <col min="4" max="4" width="12.85546875" style="398" customWidth="1"/>
    <col min="5" max="5" width="15.28515625" style="399" customWidth="1"/>
    <col min="6" max="6" width="27.42578125" style="291" customWidth="1"/>
    <col min="7" max="16384" width="13.28515625" style="291"/>
  </cols>
  <sheetData>
    <row r="1" spans="1:6" ht="64.2">
      <c r="A1" s="285"/>
      <c r="B1" s="286" t="s">
        <v>588</v>
      </c>
      <c r="C1" s="287" t="s">
        <v>589</v>
      </c>
      <c r="D1" s="288"/>
      <c r="E1" s="289"/>
      <c r="F1" s="290"/>
    </row>
    <row r="2" spans="1:6" ht="54" customHeight="1">
      <c r="A2" s="292"/>
      <c r="B2" s="677" t="s">
        <v>590</v>
      </c>
      <c r="C2" s="677"/>
      <c r="D2" s="677"/>
      <c r="E2" s="677"/>
      <c r="F2" s="293"/>
    </row>
    <row r="3" spans="1:6" ht="30.75" customHeight="1" thickBot="1">
      <c r="A3" s="292"/>
      <c r="B3" s="294" t="s">
        <v>591</v>
      </c>
      <c r="C3" s="678" t="s">
        <v>592</v>
      </c>
      <c r="D3" s="679"/>
      <c r="E3" s="679"/>
      <c r="F3" s="295" t="str">
        <f>'Rekapitulace stavby'!AN8</f>
        <v>7. 11. 2025</v>
      </c>
    </row>
    <row r="4" spans="1:6" ht="48.6" thickBot="1">
      <c r="A4" s="296" t="s">
        <v>593</v>
      </c>
      <c r="B4" s="297" t="s">
        <v>594</v>
      </c>
      <c r="C4" s="298" t="s">
        <v>595</v>
      </c>
      <c r="D4" s="299" t="s">
        <v>596</v>
      </c>
      <c r="E4" s="300" t="s">
        <v>597</v>
      </c>
      <c r="F4" s="301" t="s">
        <v>598</v>
      </c>
    </row>
    <row r="5" spans="1:6" ht="22.8">
      <c r="A5" s="302"/>
      <c r="B5" s="303" t="s">
        <v>599</v>
      </c>
      <c r="C5" s="302"/>
      <c r="D5" s="304"/>
      <c r="E5" s="305"/>
      <c r="F5" s="306"/>
    </row>
    <row r="6" spans="1:6" ht="19.5" customHeight="1">
      <c r="A6" s="307">
        <v>443</v>
      </c>
      <c r="B6" s="308" t="str">
        <f>B11</f>
        <v>Spínací zařízení</v>
      </c>
      <c r="C6" s="307"/>
      <c r="D6" s="309"/>
      <c r="E6" s="310"/>
      <c r="F6" s="311">
        <f>F32</f>
        <v>0</v>
      </c>
    </row>
    <row r="7" spans="1:6" ht="18" customHeight="1">
      <c r="A7" s="307">
        <v>444</v>
      </c>
      <c r="B7" s="308" t="str">
        <f>B34</f>
        <v>Rozvody elektrické energie</v>
      </c>
      <c r="C7" s="307"/>
      <c r="D7" s="309"/>
      <c r="E7" s="310"/>
      <c r="F7" s="311">
        <f>F60</f>
        <v>0</v>
      </c>
    </row>
    <row r="8" spans="1:6" ht="18" customHeight="1" thickBot="1">
      <c r="A8" s="312"/>
      <c r="B8" s="313" t="str">
        <f>HYPERLINK(B62)</f>
        <v>Montáž rozvodů elektrické energie</v>
      </c>
      <c r="C8" s="312"/>
      <c r="D8" s="314"/>
      <c r="E8" s="315"/>
      <c r="F8" s="316">
        <f>SUM(F88)</f>
        <v>0</v>
      </c>
    </row>
    <row r="9" spans="1:6" ht="23.25" customHeight="1" thickBot="1">
      <c r="A9" s="317"/>
      <c r="B9" s="318" t="s">
        <v>600</v>
      </c>
      <c r="C9" s="317"/>
      <c r="D9" s="319"/>
      <c r="E9" s="320"/>
      <c r="F9" s="321">
        <f>SUM(F6:F8)</f>
        <v>0</v>
      </c>
    </row>
    <row r="10" spans="1:6" ht="18" thickBot="1">
      <c r="A10" s="322"/>
      <c r="B10" s="323"/>
      <c r="C10" s="324"/>
      <c r="D10" s="325"/>
      <c r="E10" s="326"/>
      <c r="F10" s="327"/>
    </row>
    <row r="11" spans="1:6" ht="16.2" thickBot="1">
      <c r="A11" s="328">
        <v>443</v>
      </c>
      <c r="B11" s="329" t="s">
        <v>601</v>
      </c>
      <c r="C11" s="330"/>
      <c r="D11" s="331"/>
      <c r="E11" s="332"/>
      <c r="F11" s="333"/>
    </row>
    <row r="12" spans="1:6" ht="16.2" thickBot="1">
      <c r="A12" s="334"/>
      <c r="B12" s="335"/>
      <c r="C12" s="336"/>
      <c r="D12" s="337"/>
      <c r="E12" s="337"/>
      <c r="F12" s="337"/>
    </row>
    <row r="13" spans="1:6" ht="16.2" thickBot="1">
      <c r="A13" s="334"/>
      <c r="B13" s="335" t="s">
        <v>602</v>
      </c>
      <c r="C13" s="336"/>
      <c r="D13" s="337"/>
      <c r="E13" s="337"/>
      <c r="F13" s="337"/>
    </row>
    <row r="14" spans="1:6" ht="15.6" thickBot="1">
      <c r="A14" s="334">
        <v>443.00009999999997</v>
      </c>
      <c r="B14" s="338" t="s">
        <v>603</v>
      </c>
      <c r="C14" s="339" t="s">
        <v>604</v>
      </c>
      <c r="D14" s="340">
        <v>10</v>
      </c>
      <c r="E14" s="341"/>
      <c r="F14" s="342">
        <f t="shared" ref="F14:F28" si="0">D14*E14</f>
        <v>0</v>
      </c>
    </row>
    <row r="15" spans="1:6" ht="15.6" thickBot="1">
      <c r="A15" s="334">
        <v>443.00020000000001</v>
      </c>
      <c r="B15" s="338" t="s">
        <v>605</v>
      </c>
      <c r="C15" s="339" t="s">
        <v>604</v>
      </c>
      <c r="D15" s="340">
        <v>4</v>
      </c>
      <c r="E15" s="341"/>
      <c r="F15" s="342">
        <f t="shared" si="0"/>
        <v>0</v>
      </c>
    </row>
    <row r="16" spans="1:6" ht="15.6" thickBot="1">
      <c r="A16" s="334">
        <v>443.00029999999998</v>
      </c>
      <c r="B16" s="343" t="s">
        <v>606</v>
      </c>
      <c r="C16" s="339" t="s">
        <v>604</v>
      </c>
      <c r="D16" s="340">
        <v>1</v>
      </c>
      <c r="E16" s="341"/>
      <c r="F16" s="342">
        <f>D16*E16</f>
        <v>0</v>
      </c>
    </row>
    <row r="17" spans="1:6" ht="15.6" thickBot="1">
      <c r="A17" s="334">
        <v>443.00040000000001</v>
      </c>
      <c r="B17" s="338" t="s">
        <v>607</v>
      </c>
      <c r="C17" s="339" t="s">
        <v>608</v>
      </c>
      <c r="D17" s="340">
        <v>1</v>
      </c>
      <c r="E17" s="341"/>
      <c r="F17" s="342">
        <f>D17*E17</f>
        <v>0</v>
      </c>
    </row>
    <row r="18" spans="1:6" ht="30.6" thickBot="1">
      <c r="A18" s="334">
        <v>443.00049999999999</v>
      </c>
      <c r="B18" s="338" t="s">
        <v>609</v>
      </c>
      <c r="C18" s="339" t="s">
        <v>608</v>
      </c>
      <c r="D18" s="340">
        <v>1</v>
      </c>
      <c r="E18" s="341"/>
      <c r="F18" s="342">
        <f>D18*E18</f>
        <v>0</v>
      </c>
    </row>
    <row r="19" spans="1:6" ht="16.2" thickBot="1">
      <c r="A19" s="334"/>
      <c r="B19" s="335" t="s">
        <v>610</v>
      </c>
      <c r="C19" s="339"/>
      <c r="D19" s="340"/>
      <c r="E19" s="342"/>
      <c r="F19" s="342"/>
    </row>
    <row r="20" spans="1:6" ht="15.6" thickBot="1">
      <c r="A20" s="334">
        <v>443.00060000000002</v>
      </c>
      <c r="B20" s="338" t="s">
        <v>603</v>
      </c>
      <c r="C20" s="339" t="s">
        <v>604</v>
      </c>
      <c r="D20" s="340">
        <v>10</v>
      </c>
      <c r="E20" s="341"/>
      <c r="F20" s="342">
        <f t="shared" ref="F20" si="1">D20*E20</f>
        <v>0</v>
      </c>
    </row>
    <row r="21" spans="1:6" ht="15.6" thickBot="1">
      <c r="A21" s="334">
        <v>443.00069999999999</v>
      </c>
      <c r="B21" s="344" t="s">
        <v>611</v>
      </c>
      <c r="C21" s="345" t="s">
        <v>604</v>
      </c>
      <c r="D21" s="340">
        <v>5</v>
      </c>
      <c r="E21" s="341"/>
      <c r="F21" s="342">
        <f t="shared" si="0"/>
        <v>0</v>
      </c>
    </row>
    <row r="22" spans="1:6" ht="15.6" thickBot="1">
      <c r="A22" s="334">
        <v>443.00080000000003</v>
      </c>
      <c r="B22" s="344" t="s">
        <v>612</v>
      </c>
      <c r="C22" s="345" t="s">
        <v>604</v>
      </c>
      <c r="D22" s="340">
        <v>1</v>
      </c>
      <c r="E22" s="341"/>
      <c r="F22" s="342">
        <f t="shared" si="0"/>
        <v>0</v>
      </c>
    </row>
    <row r="23" spans="1:6" ht="15.6" thickBot="1">
      <c r="A23" s="334">
        <v>443.0009</v>
      </c>
      <c r="B23" s="338" t="s">
        <v>613</v>
      </c>
      <c r="C23" s="345" t="s">
        <v>604</v>
      </c>
      <c r="D23" s="340">
        <v>1</v>
      </c>
      <c r="E23" s="341"/>
      <c r="F23" s="342">
        <f t="shared" si="0"/>
        <v>0</v>
      </c>
    </row>
    <row r="24" spans="1:6" ht="30.6" thickBot="1">
      <c r="A24" s="334">
        <v>443.00099999999998</v>
      </c>
      <c r="B24" s="338" t="s">
        <v>614</v>
      </c>
      <c r="C24" s="339" t="s">
        <v>604</v>
      </c>
      <c r="D24" s="340">
        <v>1</v>
      </c>
      <c r="E24" s="341"/>
      <c r="F24" s="342">
        <f t="shared" si="0"/>
        <v>0</v>
      </c>
    </row>
    <row r="25" spans="1:6" ht="30.6" thickBot="1">
      <c r="A25" s="334">
        <v>443.00110000000001</v>
      </c>
      <c r="B25" s="338" t="s">
        <v>615</v>
      </c>
      <c r="C25" s="339" t="s">
        <v>604</v>
      </c>
      <c r="D25" s="340">
        <v>1</v>
      </c>
      <c r="E25" s="341"/>
      <c r="F25" s="342">
        <f t="shared" si="0"/>
        <v>0</v>
      </c>
    </row>
    <row r="26" spans="1:6" ht="15.6" thickBot="1">
      <c r="A26" s="334">
        <v>443.00119999999998</v>
      </c>
      <c r="B26" s="338" t="s">
        <v>616</v>
      </c>
      <c r="C26" s="339" t="s">
        <v>604</v>
      </c>
      <c r="D26" s="340">
        <v>3</v>
      </c>
      <c r="E26" s="341"/>
      <c r="F26" s="342">
        <f t="shared" si="0"/>
        <v>0</v>
      </c>
    </row>
    <row r="27" spans="1:6" ht="15.6" thickBot="1">
      <c r="A27" s="334">
        <v>443.00130000000001</v>
      </c>
      <c r="B27" s="343" t="s">
        <v>617</v>
      </c>
      <c r="C27" s="339" t="s">
        <v>604</v>
      </c>
      <c r="D27" s="340">
        <v>1</v>
      </c>
      <c r="E27" s="341"/>
      <c r="F27" s="342">
        <f>D27*E27</f>
        <v>0</v>
      </c>
    </row>
    <row r="28" spans="1:6" ht="15.6" thickBot="1">
      <c r="A28" s="334">
        <v>443.00139999999999</v>
      </c>
      <c r="B28" s="343" t="s">
        <v>618</v>
      </c>
      <c r="C28" s="339" t="s">
        <v>604</v>
      </c>
      <c r="D28" s="340">
        <v>1</v>
      </c>
      <c r="E28" s="341"/>
      <c r="F28" s="342">
        <f t="shared" si="0"/>
        <v>0</v>
      </c>
    </row>
    <row r="29" spans="1:6" ht="15.6" thickBot="1">
      <c r="A29" s="334">
        <v>443.00150000000002</v>
      </c>
      <c r="B29" s="343" t="s">
        <v>606</v>
      </c>
      <c r="C29" s="339" t="s">
        <v>604</v>
      </c>
      <c r="D29" s="340">
        <v>1</v>
      </c>
      <c r="E29" s="341"/>
      <c r="F29" s="342">
        <f>D29*E29</f>
        <v>0</v>
      </c>
    </row>
    <row r="30" spans="1:6" ht="15.6" thickBot="1">
      <c r="A30" s="334">
        <v>443.0016</v>
      </c>
      <c r="B30" s="338" t="s">
        <v>607</v>
      </c>
      <c r="C30" s="339" t="s">
        <v>608</v>
      </c>
      <c r="D30" s="340">
        <v>1</v>
      </c>
      <c r="E30" s="341"/>
      <c r="F30" s="342">
        <f>D30*E30</f>
        <v>0</v>
      </c>
    </row>
    <row r="31" spans="1:6" ht="45.6" thickBot="1">
      <c r="A31" s="334">
        <v>443.00170000000003</v>
      </c>
      <c r="B31" s="338" t="s">
        <v>619</v>
      </c>
      <c r="C31" s="339" t="s">
        <v>608</v>
      </c>
      <c r="D31" s="340">
        <v>1</v>
      </c>
      <c r="E31" s="341"/>
      <c r="F31" s="342">
        <f>D31*E31</f>
        <v>0</v>
      </c>
    </row>
    <row r="32" spans="1:6" ht="18" thickBot="1">
      <c r="A32" s="346"/>
      <c r="B32" s="347" t="s">
        <v>620</v>
      </c>
      <c r="C32" s="348"/>
      <c r="D32" s="349"/>
      <c r="E32" s="350"/>
      <c r="F32" s="351">
        <f>SUM(F12:F31)</f>
        <v>0</v>
      </c>
    </row>
    <row r="33" spans="1:6" ht="18" thickBot="1">
      <c r="A33" s="322"/>
      <c r="B33" s="323"/>
      <c r="C33" s="324"/>
      <c r="D33" s="325"/>
      <c r="E33" s="326"/>
      <c r="F33" s="327"/>
    </row>
    <row r="34" spans="1:6" ht="16.2" thickBot="1">
      <c r="A34" s="352">
        <v>444</v>
      </c>
      <c r="B34" s="329" t="s">
        <v>621</v>
      </c>
      <c r="C34" s="330"/>
      <c r="D34" s="331"/>
      <c r="E34" s="332"/>
      <c r="F34" s="353"/>
    </row>
    <row r="35" spans="1:6" ht="15.6" thickBot="1">
      <c r="A35" s="352">
        <v>444.00009999999997</v>
      </c>
      <c r="B35" s="344" t="s">
        <v>622</v>
      </c>
      <c r="C35" s="345" t="s">
        <v>623</v>
      </c>
      <c r="D35" s="354">
        <v>1</v>
      </c>
      <c r="E35" s="355"/>
      <c r="F35" s="356">
        <f t="shared" ref="F35:F36" si="2">D35*E35</f>
        <v>0</v>
      </c>
    </row>
    <row r="36" spans="1:6" ht="15.6" thickBot="1">
      <c r="A36" s="352">
        <v>444.00020000000001</v>
      </c>
      <c r="B36" s="344" t="s">
        <v>624</v>
      </c>
      <c r="C36" s="345" t="s">
        <v>394</v>
      </c>
      <c r="D36" s="354">
        <v>4</v>
      </c>
      <c r="E36" s="355"/>
      <c r="F36" s="356">
        <f t="shared" si="2"/>
        <v>0</v>
      </c>
    </row>
    <row r="37" spans="1:6" ht="15.6" thickBot="1">
      <c r="A37" s="352">
        <v>444.00029999999998</v>
      </c>
      <c r="B37" s="344" t="s">
        <v>625</v>
      </c>
      <c r="C37" s="345" t="s">
        <v>604</v>
      </c>
      <c r="D37" s="354">
        <v>4</v>
      </c>
      <c r="E37" s="355"/>
      <c r="F37" s="356">
        <f>D37*E37</f>
        <v>0</v>
      </c>
    </row>
    <row r="38" spans="1:6" ht="30.6" thickBot="1">
      <c r="A38" s="352">
        <v>444.00040000000001</v>
      </c>
      <c r="B38" s="357" t="s">
        <v>626</v>
      </c>
      <c r="C38" s="345" t="s">
        <v>604</v>
      </c>
      <c r="D38" s="354">
        <v>1</v>
      </c>
      <c r="E38" s="355"/>
      <c r="F38" s="356">
        <f>D38*E38</f>
        <v>0</v>
      </c>
    </row>
    <row r="39" spans="1:6" ht="15.6" thickBot="1">
      <c r="A39" s="352">
        <v>444.00049999999999</v>
      </c>
      <c r="B39" s="358" t="s">
        <v>627</v>
      </c>
      <c r="C39" s="345" t="s">
        <v>394</v>
      </c>
      <c r="D39" s="354">
        <v>12</v>
      </c>
      <c r="E39" s="355"/>
      <c r="F39" s="356">
        <f t="shared" ref="F39:F40" si="3">E39*D39</f>
        <v>0</v>
      </c>
    </row>
    <row r="40" spans="1:6" ht="15.6" thickBot="1">
      <c r="A40" s="352">
        <v>444.00060000000002</v>
      </c>
      <c r="B40" s="358" t="s">
        <v>628</v>
      </c>
      <c r="C40" s="345" t="s">
        <v>394</v>
      </c>
      <c r="D40" s="354">
        <v>6</v>
      </c>
      <c r="E40" s="355"/>
      <c r="F40" s="356">
        <f t="shared" si="3"/>
        <v>0</v>
      </c>
    </row>
    <row r="41" spans="1:6" ht="15.6" thickBot="1">
      <c r="A41" s="352">
        <v>444.00069999999999</v>
      </c>
      <c r="B41" s="344" t="s">
        <v>629</v>
      </c>
      <c r="C41" s="345" t="s">
        <v>604</v>
      </c>
      <c r="D41" s="354">
        <v>20</v>
      </c>
      <c r="E41" s="359"/>
      <c r="F41" s="356">
        <f t="shared" ref="F41:F49" si="4">D41*E41</f>
        <v>0</v>
      </c>
    </row>
    <row r="42" spans="1:6" ht="15.6" thickBot="1">
      <c r="A42" s="352">
        <v>444.00080000000003</v>
      </c>
      <c r="B42" s="344" t="s">
        <v>630</v>
      </c>
      <c r="C42" s="345" t="s">
        <v>604</v>
      </c>
      <c r="D42" s="354">
        <v>20</v>
      </c>
      <c r="E42" s="359"/>
      <c r="F42" s="356">
        <f t="shared" si="4"/>
        <v>0</v>
      </c>
    </row>
    <row r="43" spans="1:6" ht="15.6" thickBot="1">
      <c r="A43" s="352">
        <v>444.0009</v>
      </c>
      <c r="B43" s="344" t="s">
        <v>631</v>
      </c>
      <c r="C43" s="345" t="s">
        <v>604</v>
      </c>
      <c r="D43" s="354">
        <v>10</v>
      </c>
      <c r="E43" s="359"/>
      <c r="F43" s="356">
        <f t="shared" si="4"/>
        <v>0</v>
      </c>
    </row>
    <row r="44" spans="1:6" ht="15.6" thickBot="1">
      <c r="A44" s="352">
        <v>444.00099999999998</v>
      </c>
      <c r="B44" s="344" t="s">
        <v>632</v>
      </c>
      <c r="C44" s="345" t="s">
        <v>604</v>
      </c>
      <c r="D44" s="354">
        <v>10</v>
      </c>
      <c r="E44" s="359"/>
      <c r="F44" s="356">
        <f t="shared" si="4"/>
        <v>0</v>
      </c>
    </row>
    <row r="45" spans="1:6" ht="15.6" thickBot="1">
      <c r="A45" s="352">
        <v>444.00110000000001</v>
      </c>
      <c r="B45" s="344" t="s">
        <v>633</v>
      </c>
      <c r="C45" s="345" t="s">
        <v>604</v>
      </c>
      <c r="D45" s="354">
        <v>20</v>
      </c>
      <c r="E45" s="359"/>
      <c r="F45" s="356">
        <f t="shared" si="4"/>
        <v>0</v>
      </c>
    </row>
    <row r="46" spans="1:6" ht="15.6" thickBot="1">
      <c r="A46" s="352">
        <v>444.00119999999998</v>
      </c>
      <c r="B46" s="344" t="s">
        <v>634</v>
      </c>
      <c r="C46" s="345" t="s">
        <v>604</v>
      </c>
      <c r="D46" s="354">
        <v>10</v>
      </c>
      <c r="E46" s="359"/>
      <c r="F46" s="356">
        <f t="shared" si="4"/>
        <v>0</v>
      </c>
    </row>
    <row r="47" spans="1:6" ht="15.6" thickBot="1">
      <c r="A47" s="352">
        <v>444.00130000000001</v>
      </c>
      <c r="B47" s="344" t="s">
        <v>635</v>
      </c>
      <c r="C47" s="345" t="s">
        <v>394</v>
      </c>
      <c r="D47" s="354">
        <v>24</v>
      </c>
      <c r="E47" s="359"/>
      <c r="F47" s="356">
        <f t="shared" si="4"/>
        <v>0</v>
      </c>
    </row>
    <row r="48" spans="1:6" ht="15.6" thickBot="1">
      <c r="A48" s="352">
        <v>444.00139999999999</v>
      </c>
      <c r="B48" s="344" t="s">
        <v>636</v>
      </c>
      <c r="C48" s="345" t="s">
        <v>604</v>
      </c>
      <c r="D48" s="354">
        <v>24</v>
      </c>
      <c r="E48" s="359"/>
      <c r="F48" s="356">
        <f t="shared" si="4"/>
        <v>0</v>
      </c>
    </row>
    <row r="49" spans="1:6" ht="15.6" thickBot="1">
      <c r="A49" s="352">
        <v>444.00150000000002</v>
      </c>
      <c r="B49" s="344" t="s">
        <v>637</v>
      </c>
      <c r="C49" s="345" t="s">
        <v>638</v>
      </c>
      <c r="D49" s="354">
        <v>0.1</v>
      </c>
      <c r="E49" s="355"/>
      <c r="F49" s="356">
        <f t="shared" si="4"/>
        <v>0</v>
      </c>
    </row>
    <row r="50" spans="1:6" ht="15.6" thickBot="1">
      <c r="A50" s="352">
        <v>444.0016</v>
      </c>
      <c r="B50" s="344" t="s">
        <v>639</v>
      </c>
      <c r="C50" s="345" t="s">
        <v>394</v>
      </c>
      <c r="D50" s="354">
        <v>40</v>
      </c>
      <c r="E50" s="355"/>
      <c r="F50" s="356">
        <f>D50*E50</f>
        <v>0</v>
      </c>
    </row>
    <row r="51" spans="1:6" ht="15.6" thickBot="1">
      <c r="A51" s="352">
        <v>444.00170000000003</v>
      </c>
      <c r="B51" s="344" t="s">
        <v>640</v>
      </c>
      <c r="C51" s="345" t="s">
        <v>394</v>
      </c>
      <c r="D51" s="354">
        <v>15</v>
      </c>
      <c r="E51" s="355"/>
      <c r="F51" s="356">
        <f t="shared" ref="F51:F54" si="5">D51*E51</f>
        <v>0</v>
      </c>
    </row>
    <row r="52" spans="1:6" ht="15.6" thickBot="1">
      <c r="A52" s="352">
        <v>444.00180000000103</v>
      </c>
      <c r="B52" s="344" t="s">
        <v>641</v>
      </c>
      <c r="C52" s="345" t="s">
        <v>394</v>
      </c>
      <c r="D52" s="354">
        <v>130</v>
      </c>
      <c r="E52" s="355"/>
      <c r="F52" s="356">
        <f t="shared" si="5"/>
        <v>0</v>
      </c>
    </row>
    <row r="53" spans="1:6" ht="15.6" thickBot="1">
      <c r="A53" s="352">
        <v>444.001900000001</v>
      </c>
      <c r="B53" s="344" t="s">
        <v>642</v>
      </c>
      <c r="C53" s="345" t="s">
        <v>394</v>
      </c>
      <c r="D53" s="354">
        <v>15</v>
      </c>
      <c r="E53" s="355"/>
      <c r="F53" s="356">
        <f t="shared" si="5"/>
        <v>0</v>
      </c>
    </row>
    <row r="54" spans="1:6" ht="15.6" thickBot="1">
      <c r="A54" s="352">
        <v>444.00200000000098</v>
      </c>
      <c r="B54" s="344" t="s">
        <v>643</v>
      </c>
      <c r="C54" s="345" t="s">
        <v>394</v>
      </c>
      <c r="D54" s="354">
        <v>15</v>
      </c>
      <c r="E54" s="355"/>
      <c r="F54" s="356">
        <f t="shared" si="5"/>
        <v>0</v>
      </c>
    </row>
    <row r="55" spans="1:6" ht="15.6" thickBot="1">
      <c r="A55" s="352">
        <v>444.00210000000101</v>
      </c>
      <c r="B55" s="344" t="s">
        <v>644</v>
      </c>
      <c r="C55" s="345" t="s">
        <v>394</v>
      </c>
      <c r="D55" s="354">
        <v>10</v>
      </c>
      <c r="E55" s="355"/>
      <c r="F55" s="356">
        <f>D55*E55</f>
        <v>0</v>
      </c>
    </row>
    <row r="56" spans="1:6" ht="15.6" thickBot="1">
      <c r="A56" s="352">
        <v>444.00220000000098</v>
      </c>
      <c r="B56" s="344" t="s">
        <v>645</v>
      </c>
      <c r="C56" s="345" t="s">
        <v>604</v>
      </c>
      <c r="D56" s="354">
        <v>4</v>
      </c>
      <c r="E56" s="355"/>
      <c r="F56" s="356">
        <f t="shared" ref="F56:F57" si="6">D56*E56</f>
        <v>0</v>
      </c>
    </row>
    <row r="57" spans="1:6" ht="15.6" thickBot="1">
      <c r="A57" s="352">
        <v>444.00230000000101</v>
      </c>
      <c r="B57" s="344" t="s">
        <v>646</v>
      </c>
      <c r="C57" s="345" t="s">
        <v>604</v>
      </c>
      <c r="D57" s="354">
        <v>1</v>
      </c>
      <c r="E57" s="355"/>
      <c r="F57" s="356">
        <f t="shared" si="6"/>
        <v>0</v>
      </c>
    </row>
    <row r="58" spans="1:6" s="366" customFormat="1" ht="16.2" thickBot="1">
      <c r="A58" s="360"/>
      <c r="B58" s="361" t="s">
        <v>647</v>
      </c>
      <c r="C58" s="362"/>
      <c r="D58" s="363"/>
      <c r="E58" s="364"/>
      <c r="F58" s="365">
        <f>SUM(F34:F57)</f>
        <v>0</v>
      </c>
    </row>
    <row r="59" spans="1:6" s="366" customFormat="1" ht="15.6" thickBot="1">
      <c r="A59" s="360">
        <v>444.00240000000002</v>
      </c>
      <c r="B59" s="344" t="s">
        <v>648</v>
      </c>
      <c r="C59" s="345"/>
      <c r="D59" s="354"/>
      <c r="E59" s="355"/>
      <c r="F59" s="356">
        <f>F58*0.03</f>
        <v>0</v>
      </c>
    </row>
    <row r="60" spans="1:6" ht="18.600000000000001" thickBot="1">
      <c r="A60" s="352"/>
      <c r="B60" s="367" t="s">
        <v>647</v>
      </c>
      <c r="C60" s="330"/>
      <c r="D60" s="331"/>
      <c r="E60" s="368"/>
      <c r="F60" s="369">
        <f>SUM(F58:F59)</f>
        <v>0</v>
      </c>
    </row>
    <row r="61" spans="1:6" ht="15.75" customHeight="1" thickBot="1">
      <c r="A61" s="370"/>
      <c r="B61" s="371"/>
      <c r="C61" s="372"/>
      <c r="D61" s="373"/>
      <c r="E61" s="374"/>
      <c r="F61" s="375"/>
    </row>
    <row r="62" spans="1:6" ht="15.75" customHeight="1" thickBot="1">
      <c r="A62" s="352">
        <v>444</v>
      </c>
      <c r="B62" s="329" t="s">
        <v>649</v>
      </c>
      <c r="C62" s="330"/>
      <c r="D62" s="331"/>
      <c r="E62" s="332"/>
      <c r="F62" s="333"/>
    </row>
    <row r="63" spans="1:6" ht="15.75" customHeight="1" thickBot="1">
      <c r="A63" s="360">
        <v>444.0025</v>
      </c>
      <c r="B63" s="344" t="s">
        <v>650</v>
      </c>
      <c r="C63" s="345" t="s">
        <v>623</v>
      </c>
      <c r="D63" s="354">
        <v>4</v>
      </c>
      <c r="E63" s="376"/>
      <c r="F63" s="356">
        <f t="shared" ref="F63:F69" si="7">D63*E63</f>
        <v>0</v>
      </c>
    </row>
    <row r="64" spans="1:6" ht="15.75" customHeight="1" thickBot="1">
      <c r="A64" s="360">
        <v>444.00259999999997</v>
      </c>
      <c r="B64" s="344" t="s">
        <v>651</v>
      </c>
      <c r="C64" s="345" t="s">
        <v>604</v>
      </c>
      <c r="D64" s="354">
        <v>5</v>
      </c>
      <c r="E64" s="376"/>
      <c r="F64" s="356">
        <f t="shared" si="7"/>
        <v>0</v>
      </c>
    </row>
    <row r="65" spans="1:6" ht="15.75" customHeight="1" thickBot="1">
      <c r="A65" s="360">
        <v>444.0027</v>
      </c>
      <c r="B65" s="344" t="s">
        <v>652</v>
      </c>
      <c r="C65" s="345" t="s">
        <v>394</v>
      </c>
      <c r="D65" s="354">
        <v>8</v>
      </c>
      <c r="E65" s="376"/>
      <c r="F65" s="356">
        <f t="shared" si="7"/>
        <v>0</v>
      </c>
    </row>
    <row r="66" spans="1:6" ht="15.75" customHeight="1" thickBot="1">
      <c r="A66" s="360">
        <v>444.00279999999998</v>
      </c>
      <c r="B66" s="344" t="s">
        <v>653</v>
      </c>
      <c r="C66" s="345" t="s">
        <v>394</v>
      </c>
      <c r="D66" s="354">
        <v>24</v>
      </c>
      <c r="E66" s="376"/>
      <c r="F66" s="356">
        <f t="shared" si="7"/>
        <v>0</v>
      </c>
    </row>
    <row r="67" spans="1:6" ht="15.75" customHeight="1" thickBot="1">
      <c r="A67" s="360">
        <v>444.00290000000001</v>
      </c>
      <c r="B67" s="344" t="s">
        <v>654</v>
      </c>
      <c r="C67" s="345" t="s">
        <v>604</v>
      </c>
      <c r="D67" s="354">
        <v>10</v>
      </c>
      <c r="E67" s="376"/>
      <c r="F67" s="356">
        <f t="shared" si="7"/>
        <v>0</v>
      </c>
    </row>
    <row r="68" spans="1:6" ht="15.75" customHeight="1" thickBot="1">
      <c r="A68" s="360">
        <v>444.00299999999999</v>
      </c>
      <c r="B68" s="344" t="s">
        <v>655</v>
      </c>
      <c r="C68" s="345" t="s">
        <v>604</v>
      </c>
      <c r="D68" s="354">
        <v>40</v>
      </c>
      <c r="E68" s="376"/>
      <c r="F68" s="356">
        <f t="shared" si="7"/>
        <v>0</v>
      </c>
    </row>
    <row r="69" spans="1:6" ht="15.75" customHeight="1" thickBot="1">
      <c r="A69" s="360">
        <v>444.00310000000002</v>
      </c>
      <c r="B69" s="344" t="s">
        <v>656</v>
      </c>
      <c r="C69" s="345" t="s">
        <v>604</v>
      </c>
      <c r="D69" s="354">
        <v>10</v>
      </c>
      <c r="E69" s="376"/>
      <c r="F69" s="356">
        <f t="shared" si="7"/>
        <v>0</v>
      </c>
    </row>
    <row r="70" spans="1:6" ht="15.75" customHeight="1" thickBot="1">
      <c r="A70" s="360">
        <v>444.00319999999999</v>
      </c>
      <c r="B70" s="344" t="s">
        <v>657</v>
      </c>
      <c r="C70" s="345" t="s">
        <v>394</v>
      </c>
      <c r="D70" s="354">
        <v>4</v>
      </c>
      <c r="E70" s="376"/>
      <c r="F70" s="356">
        <f>D70*E70</f>
        <v>0</v>
      </c>
    </row>
    <row r="71" spans="1:6" ht="15.75" customHeight="1" thickBot="1">
      <c r="A71" s="360">
        <v>444.00330000000002</v>
      </c>
      <c r="B71" s="377" t="s">
        <v>658</v>
      </c>
      <c r="C71" s="378" t="s">
        <v>394</v>
      </c>
      <c r="D71" s="379">
        <v>156</v>
      </c>
      <c r="E71" s="380"/>
      <c r="F71" s="381">
        <f t="shared" ref="F71:F83" si="8">D71*E71</f>
        <v>0</v>
      </c>
    </row>
    <row r="72" spans="1:6" ht="15.75" customHeight="1" thickBot="1">
      <c r="A72" s="360">
        <v>444.0034</v>
      </c>
      <c r="B72" s="377" t="s">
        <v>659</v>
      </c>
      <c r="C72" s="378" t="s">
        <v>394</v>
      </c>
      <c r="D72" s="379">
        <v>25</v>
      </c>
      <c r="E72" s="380"/>
      <c r="F72" s="381">
        <f t="shared" si="8"/>
        <v>0</v>
      </c>
    </row>
    <row r="73" spans="1:6" ht="15.75" customHeight="1" thickBot="1">
      <c r="A73" s="360">
        <v>444.00349999999997</v>
      </c>
      <c r="B73" s="344" t="s">
        <v>660</v>
      </c>
      <c r="C73" s="345" t="s">
        <v>394</v>
      </c>
      <c r="D73" s="354">
        <v>40</v>
      </c>
      <c r="E73" s="376"/>
      <c r="F73" s="356">
        <f t="shared" si="8"/>
        <v>0</v>
      </c>
    </row>
    <row r="74" spans="1:6" ht="15.75" customHeight="1" thickBot="1">
      <c r="A74" s="360">
        <v>444.00360000000001</v>
      </c>
      <c r="B74" s="344" t="s">
        <v>661</v>
      </c>
      <c r="C74" s="345" t="s">
        <v>394</v>
      </c>
      <c r="D74" s="354">
        <v>130</v>
      </c>
      <c r="E74" s="376"/>
      <c r="F74" s="356">
        <f t="shared" si="8"/>
        <v>0</v>
      </c>
    </row>
    <row r="75" spans="1:6" ht="15.75" customHeight="1" thickBot="1">
      <c r="A75" s="360">
        <v>444.00369999999998</v>
      </c>
      <c r="B75" s="344" t="s">
        <v>662</v>
      </c>
      <c r="C75" s="345" t="s">
        <v>604</v>
      </c>
      <c r="D75" s="354">
        <v>10</v>
      </c>
      <c r="E75" s="376"/>
      <c r="F75" s="356">
        <f t="shared" si="8"/>
        <v>0</v>
      </c>
    </row>
    <row r="76" spans="1:6" ht="15.75" customHeight="1" thickBot="1">
      <c r="A76" s="360">
        <v>444.00380000000001</v>
      </c>
      <c r="B76" s="344" t="s">
        <v>663</v>
      </c>
      <c r="C76" s="345" t="s">
        <v>604</v>
      </c>
      <c r="D76" s="354">
        <v>4</v>
      </c>
      <c r="E76" s="376"/>
      <c r="F76" s="356">
        <f t="shared" si="8"/>
        <v>0</v>
      </c>
    </row>
    <row r="77" spans="1:6" ht="15.75" customHeight="1" thickBot="1">
      <c r="A77" s="360">
        <v>444.00389999999999</v>
      </c>
      <c r="B77" s="344" t="s">
        <v>664</v>
      </c>
      <c r="C77" s="345" t="s">
        <v>604</v>
      </c>
      <c r="D77" s="354">
        <v>1</v>
      </c>
      <c r="E77" s="376"/>
      <c r="F77" s="356">
        <f t="shared" si="8"/>
        <v>0</v>
      </c>
    </row>
    <row r="78" spans="1:6" ht="15.75" customHeight="1" thickBot="1">
      <c r="A78" s="360">
        <v>444.00400000000002</v>
      </c>
      <c r="B78" s="344" t="s">
        <v>665</v>
      </c>
      <c r="C78" s="345" t="s">
        <v>394</v>
      </c>
      <c r="D78" s="354">
        <v>40</v>
      </c>
      <c r="E78" s="376"/>
      <c r="F78" s="356">
        <f t="shared" si="8"/>
        <v>0</v>
      </c>
    </row>
    <row r="79" spans="1:6" ht="15.75" customHeight="1" thickBot="1">
      <c r="A79" s="360">
        <v>444.00409999999999</v>
      </c>
      <c r="B79" s="344" t="s">
        <v>666</v>
      </c>
      <c r="C79" s="345" t="s">
        <v>394</v>
      </c>
      <c r="D79" s="354">
        <v>60</v>
      </c>
      <c r="E79" s="376"/>
      <c r="F79" s="356">
        <f t="shared" si="8"/>
        <v>0</v>
      </c>
    </row>
    <row r="80" spans="1:6" ht="30.9" customHeight="1" thickBot="1">
      <c r="A80" s="360">
        <v>444.00420000000003</v>
      </c>
      <c r="B80" s="344" t="s">
        <v>667</v>
      </c>
      <c r="C80" s="345" t="s">
        <v>604</v>
      </c>
      <c r="D80" s="354">
        <v>16</v>
      </c>
      <c r="E80" s="376"/>
      <c r="F80" s="356">
        <f t="shared" si="8"/>
        <v>0</v>
      </c>
    </row>
    <row r="81" spans="1:6" ht="15.75" customHeight="1" thickBot="1">
      <c r="A81" s="360">
        <v>444.0043</v>
      </c>
      <c r="B81" s="344" t="s">
        <v>668</v>
      </c>
      <c r="C81" s="345" t="s">
        <v>604</v>
      </c>
      <c r="D81" s="354">
        <v>1</v>
      </c>
      <c r="E81" s="376"/>
      <c r="F81" s="356">
        <f t="shared" si="8"/>
        <v>0</v>
      </c>
    </row>
    <row r="82" spans="1:6" ht="15.75" customHeight="1" thickBot="1">
      <c r="A82" s="360">
        <v>444.00439999999998</v>
      </c>
      <c r="B82" s="344" t="s">
        <v>669</v>
      </c>
      <c r="C82" s="345" t="s">
        <v>604</v>
      </c>
      <c r="D82" s="354">
        <v>4</v>
      </c>
      <c r="E82" s="376"/>
      <c r="F82" s="356">
        <f t="shared" si="8"/>
        <v>0</v>
      </c>
    </row>
    <row r="83" spans="1:6" ht="15.75" customHeight="1" thickBot="1">
      <c r="A83" s="360">
        <v>444.00449999999898</v>
      </c>
      <c r="B83" s="344" t="s">
        <v>670</v>
      </c>
      <c r="C83" s="345" t="s">
        <v>604</v>
      </c>
      <c r="D83" s="354">
        <v>6</v>
      </c>
      <c r="E83" s="376"/>
      <c r="F83" s="356">
        <f t="shared" si="8"/>
        <v>0</v>
      </c>
    </row>
    <row r="84" spans="1:6" ht="15.75" customHeight="1" thickBot="1">
      <c r="A84" s="360">
        <v>444.00459999999902</v>
      </c>
      <c r="B84" s="382" t="s">
        <v>671</v>
      </c>
      <c r="C84" s="345" t="s">
        <v>604</v>
      </c>
      <c r="D84" s="354">
        <v>6</v>
      </c>
      <c r="E84" s="376"/>
      <c r="F84" s="356">
        <f>D84*E84</f>
        <v>0</v>
      </c>
    </row>
    <row r="85" spans="1:6" ht="15.75" customHeight="1" thickBot="1">
      <c r="A85" s="360">
        <v>444.00469999999899</v>
      </c>
      <c r="B85" s="383" t="s">
        <v>672</v>
      </c>
      <c r="C85" s="345" t="s">
        <v>394</v>
      </c>
      <c r="D85" s="354">
        <v>10</v>
      </c>
      <c r="E85" s="376"/>
      <c r="F85" s="356">
        <f>D85*E85</f>
        <v>0</v>
      </c>
    </row>
    <row r="86" spans="1:6" ht="30.6" thickBot="1">
      <c r="A86" s="360">
        <v>444.00479999999902</v>
      </c>
      <c r="B86" s="383" t="s">
        <v>673</v>
      </c>
      <c r="C86" s="345" t="s">
        <v>608</v>
      </c>
      <c r="D86" s="354">
        <v>1</v>
      </c>
      <c r="E86" s="376"/>
      <c r="F86" s="356">
        <f>D86*E86</f>
        <v>0</v>
      </c>
    </row>
    <row r="87" spans="1:6" ht="15.75" customHeight="1" thickBot="1">
      <c r="A87" s="360"/>
      <c r="B87" s="384" t="s">
        <v>647</v>
      </c>
      <c r="C87" s="362"/>
      <c r="D87" s="363"/>
      <c r="E87" s="364"/>
      <c r="F87" s="365">
        <f>SUM(F63:F86)</f>
        <v>0</v>
      </c>
    </row>
    <row r="88" spans="1:6" ht="18.600000000000001" thickBot="1">
      <c r="A88" s="352"/>
      <c r="B88" s="367" t="s">
        <v>647</v>
      </c>
      <c r="C88" s="330"/>
      <c r="D88" s="331"/>
      <c r="E88" s="368"/>
      <c r="F88" s="369">
        <f>SUM(F87:F87)</f>
        <v>0</v>
      </c>
    </row>
    <row r="89" spans="1:6" ht="14.25" customHeight="1" thickBot="1">
      <c r="A89" s="385"/>
      <c r="B89" s="386"/>
      <c r="C89" s="387"/>
      <c r="D89" s="388"/>
      <c r="E89" s="389"/>
      <c r="F89" s="390"/>
    </row>
    <row r="90" spans="1:6" ht="30.75" customHeight="1" thickBot="1">
      <c r="A90" s="391"/>
      <c r="B90" s="392" t="s">
        <v>600</v>
      </c>
      <c r="C90" s="393"/>
      <c r="D90" s="394"/>
      <c r="E90" s="395"/>
      <c r="F90" s="396">
        <f>F9</f>
        <v>0</v>
      </c>
    </row>
  </sheetData>
  <mergeCells count="2">
    <mergeCell ref="B2:E2"/>
    <mergeCell ref="C3:E3"/>
  </mergeCells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FA632-EBD3-4578-9558-A0BF7F09F278}">
  <dimension ref="A1:F17"/>
  <sheetViews>
    <sheetView showGridLines="0" zoomScale="75" zoomScaleNormal="75" zoomScaleSheetLayoutView="100" workbookViewId="0">
      <pane ySplit="4" topLeftCell="A5" activePane="bottomLeft" state="frozen"/>
      <selection pane="bottomLeft" activeCell="B11" sqref="B11"/>
    </sheetView>
  </sheetViews>
  <sheetFormatPr defaultColWidth="13.28515625" defaultRowHeight="15"/>
  <cols>
    <col min="1" max="1" width="11.7109375" style="397" customWidth="1"/>
    <col min="2" max="2" width="71.28515625" style="291" customWidth="1"/>
    <col min="3" max="3" width="10.42578125" style="291" customWidth="1"/>
    <col min="4" max="4" width="12.85546875" style="398" customWidth="1"/>
    <col min="5" max="5" width="15.28515625" style="399" customWidth="1"/>
    <col min="6" max="6" width="27.42578125" style="291" customWidth="1"/>
    <col min="7" max="16384" width="13.28515625" style="291"/>
  </cols>
  <sheetData>
    <row r="1" spans="1:6" ht="64.2">
      <c r="A1" s="285"/>
      <c r="B1" s="286" t="s">
        <v>588</v>
      </c>
      <c r="C1" s="287" t="s">
        <v>589</v>
      </c>
      <c r="D1" s="288"/>
      <c r="E1" s="289"/>
      <c r="F1" s="290"/>
    </row>
    <row r="2" spans="1:6" ht="54" customHeight="1">
      <c r="A2" s="292"/>
      <c r="B2" s="677" t="s">
        <v>590</v>
      </c>
      <c r="C2" s="677"/>
      <c r="D2" s="677"/>
      <c r="E2" s="677"/>
      <c r="F2" s="293"/>
    </row>
    <row r="3" spans="1:6" ht="30.75" customHeight="1" thickBot="1">
      <c r="A3" s="292"/>
      <c r="B3" s="294" t="s">
        <v>674</v>
      </c>
      <c r="C3" s="678" t="s">
        <v>592</v>
      </c>
      <c r="D3" s="679"/>
      <c r="E3" s="679"/>
      <c r="F3" s="295" t="str">
        <f>'Rekapitulace stavby'!AN8</f>
        <v>7. 11. 2025</v>
      </c>
    </row>
    <row r="4" spans="1:6" ht="48.6" thickBot="1">
      <c r="A4" s="296" t="s">
        <v>593</v>
      </c>
      <c r="B4" s="297" t="s">
        <v>594</v>
      </c>
      <c r="C4" s="298" t="s">
        <v>595</v>
      </c>
      <c r="D4" s="299" t="s">
        <v>596</v>
      </c>
      <c r="E4" s="300" t="s">
        <v>597</v>
      </c>
      <c r="F4" s="301" t="s">
        <v>598</v>
      </c>
    </row>
    <row r="5" spans="1:6" ht="22.8">
      <c r="A5" s="302"/>
      <c r="B5" s="303" t="s">
        <v>599</v>
      </c>
      <c r="C5" s="302"/>
      <c r="D5" s="304"/>
      <c r="E5" s="305"/>
      <c r="F5" s="306"/>
    </row>
    <row r="6" spans="1:6" ht="18" customHeight="1" thickBot="1">
      <c r="A6" s="312"/>
      <c r="B6" s="313" t="str">
        <f>HYPERLINK(B10)</f>
        <v>Montáž rozvodů elektrické energie</v>
      </c>
      <c r="C6" s="312"/>
      <c r="D6" s="314"/>
      <c r="E6" s="315"/>
      <c r="F6" s="316">
        <f>SUM(F15)</f>
        <v>0</v>
      </c>
    </row>
    <row r="7" spans="1:6" ht="23.25" customHeight="1" thickBot="1">
      <c r="A7" s="317"/>
      <c r="B7" s="318" t="s">
        <v>600</v>
      </c>
      <c r="C7" s="317"/>
      <c r="D7" s="319"/>
      <c r="E7" s="320"/>
      <c r="F7" s="321">
        <f>SUM(F6:F6)</f>
        <v>0</v>
      </c>
    </row>
    <row r="8" spans="1:6" ht="17.399999999999999">
      <c r="A8" s="322"/>
      <c r="B8" s="323"/>
      <c r="C8" s="324"/>
      <c r="D8" s="325"/>
      <c r="E8" s="326"/>
      <c r="F8" s="327"/>
    </row>
    <row r="9" spans="1:6" ht="15.75" customHeight="1" thickBot="1">
      <c r="A9" s="370"/>
      <c r="B9" s="371"/>
      <c r="C9" s="372"/>
      <c r="D9" s="373"/>
      <c r="E9" s="374"/>
      <c r="F9" s="375"/>
    </row>
    <row r="10" spans="1:6" ht="15.75" customHeight="1" thickBot="1">
      <c r="A10" s="352">
        <v>444</v>
      </c>
      <c r="B10" s="329" t="s">
        <v>649</v>
      </c>
      <c r="C10" s="330"/>
      <c r="D10" s="331"/>
      <c r="E10" s="332"/>
      <c r="F10" s="333"/>
    </row>
    <row r="11" spans="1:6" ht="45.6" thickBot="1">
      <c r="A11" s="360">
        <v>444.004899999999</v>
      </c>
      <c r="B11" s="383" t="s">
        <v>675</v>
      </c>
      <c r="C11" s="345" t="s">
        <v>608</v>
      </c>
      <c r="D11" s="354">
        <v>1</v>
      </c>
      <c r="E11" s="376"/>
      <c r="F11" s="356">
        <f>D11*E11</f>
        <v>0</v>
      </c>
    </row>
    <row r="12" spans="1:6" ht="15.6" thickBot="1">
      <c r="A12" s="360">
        <v>444.00499999999897</v>
      </c>
      <c r="B12" s="358" t="s">
        <v>676</v>
      </c>
      <c r="C12" s="345" t="s">
        <v>608</v>
      </c>
      <c r="D12" s="354">
        <v>1</v>
      </c>
      <c r="E12" s="376"/>
      <c r="F12" s="356">
        <f t="shared" ref="F12" si="0">D12*E12</f>
        <v>0</v>
      </c>
    </row>
    <row r="13" spans="1:6" ht="15.75" customHeight="1" thickBot="1">
      <c r="A13" s="360"/>
      <c r="B13" s="384" t="s">
        <v>647</v>
      </c>
      <c r="C13" s="362"/>
      <c r="D13" s="363"/>
      <c r="E13" s="400"/>
      <c r="F13" s="365">
        <f>SUM(F11:F12)</f>
        <v>0</v>
      </c>
    </row>
    <row r="14" spans="1:6" ht="15.75" customHeight="1" thickBot="1">
      <c r="A14" s="360">
        <v>444.00510000000003</v>
      </c>
      <c r="B14" s="401" t="s">
        <v>677</v>
      </c>
      <c r="C14" s="345" t="s">
        <v>604</v>
      </c>
      <c r="D14" s="402">
        <v>0.03</v>
      </c>
      <c r="E14" s="376"/>
      <c r="F14" s="356">
        <f>D14*E14</f>
        <v>0</v>
      </c>
    </row>
    <row r="15" spans="1:6" ht="18.600000000000001" thickBot="1">
      <c r="A15" s="352"/>
      <c r="B15" s="367" t="s">
        <v>647</v>
      </c>
      <c r="C15" s="330"/>
      <c r="D15" s="331"/>
      <c r="E15" s="368"/>
      <c r="F15" s="369">
        <f>SUM(F13:F14)</f>
        <v>0</v>
      </c>
    </row>
    <row r="16" spans="1:6" ht="14.25" customHeight="1" thickBot="1">
      <c r="A16" s="385"/>
      <c r="B16" s="386"/>
      <c r="C16" s="387"/>
      <c r="D16" s="388"/>
      <c r="E16" s="389"/>
      <c r="F16" s="390"/>
    </row>
    <row r="17" spans="1:6" ht="30.75" customHeight="1" thickBot="1">
      <c r="A17" s="391"/>
      <c r="B17" s="392" t="s">
        <v>600</v>
      </c>
      <c r="C17" s="393"/>
      <c r="D17" s="394"/>
      <c r="E17" s="395"/>
      <c r="F17" s="396">
        <f>F7</f>
        <v>0</v>
      </c>
    </row>
  </sheetData>
  <mergeCells count="2">
    <mergeCell ref="B2:E2"/>
    <mergeCell ref="C3:E3"/>
  </mergeCells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5C42C-28B5-4B56-9429-5B9DBB9F966C}">
  <dimension ref="A1:G43"/>
  <sheetViews>
    <sheetView tabSelected="1" topLeftCell="A16" zoomScalePageLayoutView="85" workbookViewId="0">
      <selection activeCell="B43" sqref="B43"/>
    </sheetView>
  </sheetViews>
  <sheetFormatPr defaultColWidth="10.42578125" defaultRowHeight="13.2"/>
  <cols>
    <col min="1" max="1" width="14.28515625" style="414" customWidth="1"/>
    <col min="2" max="2" width="92.85546875" style="414" customWidth="1"/>
    <col min="3" max="3" width="5.85546875" style="415" customWidth="1"/>
    <col min="4" max="6" width="13.7109375" style="416" customWidth="1"/>
    <col min="7" max="8" width="10.42578125" style="403" customWidth="1"/>
    <col min="9" max="16384" width="10.42578125" style="403"/>
  </cols>
  <sheetData>
    <row r="1" spans="1:7" ht="15">
      <c r="A1" s="680" t="s">
        <v>678</v>
      </c>
      <c r="B1" s="681"/>
      <c r="C1" s="681"/>
      <c r="D1" s="681"/>
      <c r="E1" s="681"/>
      <c r="F1" s="681"/>
    </row>
    <row r="2" spans="1:7" ht="15">
      <c r="A2" s="404" t="s">
        <v>679</v>
      </c>
      <c r="B2" s="404" t="s">
        <v>53</v>
      </c>
      <c r="C2" s="404" t="s">
        <v>109</v>
      </c>
      <c r="D2" s="405" t="s">
        <v>110</v>
      </c>
      <c r="E2" s="405" t="s">
        <v>680</v>
      </c>
      <c r="F2" s="405" t="s">
        <v>681</v>
      </c>
      <c r="G2" s="406"/>
    </row>
    <row r="3" spans="1:7">
      <c r="A3" s="407" t="s">
        <v>682</v>
      </c>
      <c r="B3" s="408"/>
      <c r="C3" s="409"/>
      <c r="D3" s="410"/>
      <c r="E3" s="410"/>
      <c r="F3" s="410"/>
    </row>
    <row r="4" spans="1:7" ht="90" customHeight="1">
      <c r="A4" s="411" t="s">
        <v>683</v>
      </c>
      <c r="B4" s="411" t="s">
        <v>684</v>
      </c>
      <c r="C4" s="412" t="s">
        <v>604</v>
      </c>
      <c r="D4" s="413">
        <v>1</v>
      </c>
      <c r="E4" s="626"/>
      <c r="F4" s="413">
        <f>E4*D4</f>
        <v>0</v>
      </c>
    </row>
    <row r="5" spans="1:7">
      <c r="A5" s="411" t="s">
        <v>685</v>
      </c>
      <c r="B5" s="411" t="s">
        <v>686</v>
      </c>
      <c r="C5" s="412" t="s">
        <v>604</v>
      </c>
      <c r="D5" s="413">
        <v>1</v>
      </c>
      <c r="E5" s="626"/>
      <c r="F5" s="413">
        <f t="shared" ref="F5:F42" si="0">E5*D5</f>
        <v>0</v>
      </c>
    </row>
    <row r="6" spans="1:7" ht="22.8">
      <c r="A6" s="411" t="s">
        <v>687</v>
      </c>
      <c r="B6" s="411" t="s">
        <v>688</v>
      </c>
      <c r="C6" s="412" t="s">
        <v>604</v>
      </c>
      <c r="D6" s="413">
        <v>1</v>
      </c>
      <c r="E6" s="626"/>
      <c r="F6" s="413">
        <f t="shared" si="0"/>
        <v>0</v>
      </c>
    </row>
    <row r="7" spans="1:7" ht="22.8">
      <c r="A7" s="411" t="s">
        <v>689</v>
      </c>
      <c r="B7" s="411" t="s">
        <v>688</v>
      </c>
      <c r="C7" s="412" t="s">
        <v>604</v>
      </c>
      <c r="D7" s="413">
        <v>1</v>
      </c>
      <c r="E7" s="626"/>
      <c r="F7" s="413">
        <f t="shared" si="0"/>
        <v>0</v>
      </c>
    </row>
    <row r="8" spans="1:7">
      <c r="A8" s="411" t="s">
        <v>690</v>
      </c>
      <c r="B8" s="411" t="s">
        <v>691</v>
      </c>
      <c r="C8" s="412" t="s">
        <v>604</v>
      </c>
      <c r="D8" s="413">
        <v>1</v>
      </c>
      <c r="E8" s="626"/>
      <c r="F8" s="413">
        <f t="shared" si="0"/>
        <v>0</v>
      </c>
    </row>
    <row r="9" spans="1:7">
      <c r="A9" s="411" t="s">
        <v>692</v>
      </c>
      <c r="B9" s="411" t="s">
        <v>691</v>
      </c>
      <c r="C9" s="412" t="s">
        <v>604</v>
      </c>
      <c r="D9" s="413">
        <v>1</v>
      </c>
      <c r="E9" s="626"/>
      <c r="F9" s="413">
        <f t="shared" si="0"/>
        <v>0</v>
      </c>
    </row>
    <row r="10" spans="1:7">
      <c r="A10" s="411" t="s">
        <v>693</v>
      </c>
      <c r="B10" s="411" t="s">
        <v>691</v>
      </c>
      <c r="C10" s="412" t="s">
        <v>604</v>
      </c>
      <c r="D10" s="413">
        <v>1</v>
      </c>
      <c r="E10" s="626"/>
      <c r="F10" s="413">
        <f t="shared" si="0"/>
        <v>0</v>
      </c>
    </row>
    <row r="11" spans="1:7">
      <c r="A11" s="411" t="s">
        <v>694</v>
      </c>
      <c r="B11" s="411" t="s">
        <v>695</v>
      </c>
      <c r="C11" s="412" t="s">
        <v>604</v>
      </c>
      <c r="D11" s="413">
        <v>1</v>
      </c>
      <c r="E11" s="626"/>
      <c r="F11" s="413">
        <f t="shared" si="0"/>
        <v>0</v>
      </c>
    </row>
    <row r="12" spans="1:7">
      <c r="A12" s="411" t="s">
        <v>696</v>
      </c>
      <c r="B12" s="411" t="s">
        <v>697</v>
      </c>
      <c r="C12" s="412" t="s">
        <v>604</v>
      </c>
      <c r="D12" s="413">
        <v>1</v>
      </c>
      <c r="E12" s="626"/>
      <c r="F12" s="413">
        <f t="shared" si="0"/>
        <v>0</v>
      </c>
    </row>
    <row r="13" spans="1:7">
      <c r="A13" s="411" t="s">
        <v>698</v>
      </c>
      <c r="B13" s="411" t="s">
        <v>699</v>
      </c>
      <c r="C13" s="412" t="s">
        <v>604</v>
      </c>
      <c r="D13" s="413">
        <v>1</v>
      </c>
      <c r="E13" s="626"/>
      <c r="F13" s="413">
        <f t="shared" si="0"/>
        <v>0</v>
      </c>
    </row>
    <row r="14" spans="1:7">
      <c r="A14" s="411" t="s">
        <v>700</v>
      </c>
      <c r="B14" s="411" t="s">
        <v>701</v>
      </c>
      <c r="C14" s="412" t="s">
        <v>124</v>
      </c>
      <c r="D14" s="413">
        <v>8.18</v>
      </c>
      <c r="E14" s="626"/>
      <c r="F14" s="413">
        <f t="shared" si="0"/>
        <v>0</v>
      </c>
    </row>
    <row r="15" spans="1:7">
      <c r="A15" s="411" t="s">
        <v>702</v>
      </c>
      <c r="B15" s="411" t="s">
        <v>703</v>
      </c>
      <c r="C15" s="412" t="s">
        <v>704</v>
      </c>
      <c r="D15" s="413">
        <v>8.58</v>
      </c>
      <c r="E15" s="626"/>
      <c r="F15" s="413">
        <f t="shared" si="0"/>
        <v>0</v>
      </c>
    </row>
    <row r="16" spans="1:7" ht="22.8">
      <c r="A16" s="411" t="s">
        <v>705</v>
      </c>
      <c r="B16" s="411" t="s">
        <v>706</v>
      </c>
      <c r="C16" s="412" t="s">
        <v>124</v>
      </c>
      <c r="D16" s="413">
        <v>41.17</v>
      </c>
      <c r="E16" s="626"/>
      <c r="F16" s="413">
        <f t="shared" si="0"/>
        <v>0</v>
      </c>
    </row>
    <row r="17" spans="1:6" ht="22.8">
      <c r="A17" s="411" t="s">
        <v>707</v>
      </c>
      <c r="B17" s="411" t="s">
        <v>708</v>
      </c>
      <c r="C17" s="412" t="s">
        <v>124</v>
      </c>
      <c r="D17" s="413">
        <v>30.47</v>
      </c>
      <c r="E17" s="626"/>
      <c r="F17" s="413">
        <f t="shared" si="0"/>
        <v>0</v>
      </c>
    </row>
    <row r="18" spans="1:6" ht="22.8">
      <c r="A18" s="411" t="s">
        <v>707</v>
      </c>
      <c r="B18" s="411" t="s">
        <v>709</v>
      </c>
      <c r="C18" s="412" t="s">
        <v>124</v>
      </c>
      <c r="D18" s="413">
        <v>5.58</v>
      </c>
      <c r="E18" s="626"/>
      <c r="F18" s="413">
        <f t="shared" si="0"/>
        <v>0</v>
      </c>
    </row>
    <row r="19" spans="1:6">
      <c r="A19" s="407" t="s">
        <v>710</v>
      </c>
      <c r="B19" s="408"/>
      <c r="C19" s="409"/>
      <c r="D19" s="410"/>
      <c r="E19" s="413"/>
      <c r="F19" s="413"/>
    </row>
    <row r="20" spans="1:6" ht="22.8">
      <c r="A20" s="411" t="s">
        <v>711</v>
      </c>
      <c r="B20" s="411" t="s">
        <v>688</v>
      </c>
      <c r="C20" s="412" t="s">
        <v>604</v>
      </c>
      <c r="D20" s="413">
        <v>1</v>
      </c>
      <c r="E20" s="626"/>
      <c r="F20" s="413">
        <f t="shared" si="0"/>
        <v>0</v>
      </c>
    </row>
    <row r="21" spans="1:6" ht="22.8">
      <c r="A21" s="411" t="s">
        <v>712</v>
      </c>
      <c r="B21" s="411" t="s">
        <v>688</v>
      </c>
      <c r="C21" s="412" t="s">
        <v>604</v>
      </c>
      <c r="D21" s="413">
        <v>1</v>
      </c>
      <c r="E21" s="626"/>
      <c r="F21" s="413">
        <f t="shared" si="0"/>
        <v>0</v>
      </c>
    </row>
    <row r="22" spans="1:6">
      <c r="A22" s="411" t="s">
        <v>713</v>
      </c>
      <c r="B22" s="411" t="s">
        <v>691</v>
      </c>
      <c r="C22" s="412" t="s">
        <v>604</v>
      </c>
      <c r="D22" s="413">
        <v>1</v>
      </c>
      <c r="E22" s="626"/>
      <c r="F22" s="413">
        <f t="shared" si="0"/>
        <v>0</v>
      </c>
    </row>
    <row r="23" spans="1:6">
      <c r="A23" s="411" t="s">
        <v>714</v>
      </c>
      <c r="B23" s="411" t="s">
        <v>691</v>
      </c>
      <c r="C23" s="412" t="s">
        <v>604</v>
      </c>
      <c r="D23" s="413">
        <v>1</v>
      </c>
      <c r="E23" s="626"/>
      <c r="F23" s="413">
        <f t="shared" si="0"/>
        <v>0</v>
      </c>
    </row>
    <row r="24" spans="1:6">
      <c r="A24" s="411" t="s">
        <v>715</v>
      </c>
      <c r="B24" s="411" t="s">
        <v>716</v>
      </c>
      <c r="C24" s="412" t="s">
        <v>604</v>
      </c>
      <c r="D24" s="413">
        <v>1</v>
      </c>
      <c r="E24" s="626"/>
      <c r="F24" s="413">
        <f t="shared" si="0"/>
        <v>0</v>
      </c>
    </row>
    <row r="25" spans="1:6">
      <c r="A25" s="411" t="s">
        <v>717</v>
      </c>
      <c r="B25" s="411" t="s">
        <v>716</v>
      </c>
      <c r="C25" s="412" t="s">
        <v>604</v>
      </c>
      <c r="D25" s="413">
        <v>1</v>
      </c>
      <c r="E25" s="626"/>
      <c r="F25" s="413">
        <f t="shared" si="0"/>
        <v>0</v>
      </c>
    </row>
    <row r="26" spans="1:6">
      <c r="A26" s="411" t="s">
        <v>718</v>
      </c>
      <c r="B26" s="411" t="s">
        <v>719</v>
      </c>
      <c r="C26" s="412" t="s">
        <v>604</v>
      </c>
      <c r="D26" s="413">
        <v>1</v>
      </c>
      <c r="E26" s="626"/>
      <c r="F26" s="413">
        <f t="shared" si="0"/>
        <v>0</v>
      </c>
    </row>
    <row r="27" spans="1:6">
      <c r="A27" s="411" t="s">
        <v>720</v>
      </c>
      <c r="B27" s="411" t="s">
        <v>701</v>
      </c>
      <c r="C27" s="412" t="s">
        <v>124</v>
      </c>
      <c r="D27" s="413">
        <v>40.299999999999997</v>
      </c>
      <c r="E27" s="626"/>
      <c r="F27" s="413">
        <f t="shared" si="0"/>
        <v>0</v>
      </c>
    </row>
    <row r="28" spans="1:6" ht="22.8">
      <c r="A28" s="411" t="s">
        <v>721</v>
      </c>
      <c r="B28" s="411" t="s">
        <v>706</v>
      </c>
      <c r="C28" s="412" t="s">
        <v>124</v>
      </c>
      <c r="D28" s="413">
        <v>55.59</v>
      </c>
      <c r="E28" s="626"/>
      <c r="F28" s="413">
        <f t="shared" si="0"/>
        <v>0</v>
      </c>
    </row>
    <row r="29" spans="1:6" ht="22.8">
      <c r="A29" s="411" t="s">
        <v>722</v>
      </c>
      <c r="B29" s="411" t="s">
        <v>708</v>
      </c>
      <c r="C29" s="412" t="s">
        <v>124</v>
      </c>
      <c r="D29" s="413">
        <v>54</v>
      </c>
      <c r="E29" s="626"/>
      <c r="F29" s="413">
        <f t="shared" si="0"/>
        <v>0</v>
      </c>
    </row>
    <row r="30" spans="1:6" ht="22.8">
      <c r="A30" s="411" t="s">
        <v>722</v>
      </c>
      <c r="B30" s="411" t="s">
        <v>709</v>
      </c>
      <c r="C30" s="412" t="s">
        <v>124</v>
      </c>
      <c r="D30" s="413">
        <v>6.58</v>
      </c>
      <c r="E30" s="626"/>
      <c r="F30" s="413">
        <f t="shared" si="0"/>
        <v>0</v>
      </c>
    </row>
    <row r="31" spans="1:6">
      <c r="A31" s="407" t="s">
        <v>723</v>
      </c>
      <c r="B31" s="408"/>
      <c r="C31" s="409"/>
      <c r="D31" s="410"/>
      <c r="E31" s="413"/>
      <c r="F31" s="413"/>
    </row>
    <row r="32" spans="1:6">
      <c r="A32" s="411" t="s">
        <v>724</v>
      </c>
      <c r="B32" s="411" t="s">
        <v>725</v>
      </c>
      <c r="C32" s="412" t="s">
        <v>726</v>
      </c>
      <c r="D32" s="413">
        <v>1</v>
      </c>
      <c r="E32" s="626"/>
      <c r="F32" s="413">
        <f t="shared" si="0"/>
        <v>0</v>
      </c>
    </row>
    <row r="33" spans="1:6">
      <c r="A33" s="411" t="s">
        <v>727</v>
      </c>
      <c r="B33" s="411" t="s">
        <v>728</v>
      </c>
      <c r="C33" s="412" t="s">
        <v>726</v>
      </c>
      <c r="D33" s="413">
        <v>1</v>
      </c>
      <c r="E33" s="626"/>
      <c r="F33" s="413">
        <f t="shared" si="0"/>
        <v>0</v>
      </c>
    </row>
    <row r="34" spans="1:6">
      <c r="A34" s="411" t="s">
        <v>729</v>
      </c>
      <c r="B34" s="411" t="s">
        <v>730</v>
      </c>
      <c r="C34" s="412" t="s">
        <v>726</v>
      </c>
      <c r="D34" s="413">
        <v>1</v>
      </c>
      <c r="E34" s="626"/>
      <c r="F34" s="413">
        <f t="shared" si="0"/>
        <v>0</v>
      </c>
    </row>
    <row r="35" spans="1:6">
      <c r="A35" s="411" t="s">
        <v>731</v>
      </c>
      <c r="B35" s="411" t="s">
        <v>732</v>
      </c>
      <c r="C35" s="412" t="s">
        <v>726</v>
      </c>
      <c r="D35" s="413">
        <v>1</v>
      </c>
      <c r="E35" s="626"/>
      <c r="F35" s="413">
        <f t="shared" si="0"/>
        <v>0</v>
      </c>
    </row>
    <row r="36" spans="1:6">
      <c r="A36" s="411" t="s">
        <v>733</v>
      </c>
      <c r="B36" s="411" t="s">
        <v>734</v>
      </c>
      <c r="C36" s="412" t="s">
        <v>726</v>
      </c>
      <c r="D36" s="413">
        <v>1</v>
      </c>
      <c r="E36" s="626"/>
      <c r="F36" s="413">
        <f t="shared" si="0"/>
        <v>0</v>
      </c>
    </row>
    <row r="37" spans="1:6">
      <c r="A37" s="411" t="s">
        <v>735</v>
      </c>
      <c r="B37" s="411" t="s">
        <v>736</v>
      </c>
      <c r="C37" s="412" t="s">
        <v>726</v>
      </c>
      <c r="D37" s="413">
        <v>1</v>
      </c>
      <c r="E37" s="626"/>
      <c r="F37" s="413">
        <f t="shared" si="0"/>
        <v>0</v>
      </c>
    </row>
    <row r="38" spans="1:6">
      <c r="A38" s="411" t="s">
        <v>737</v>
      </c>
      <c r="B38" s="411" t="s">
        <v>738</v>
      </c>
      <c r="C38" s="412" t="s">
        <v>726</v>
      </c>
      <c r="D38" s="413">
        <v>1</v>
      </c>
      <c r="E38" s="626"/>
      <c r="F38" s="413">
        <f t="shared" si="0"/>
        <v>0</v>
      </c>
    </row>
    <row r="39" spans="1:6">
      <c r="A39" s="411" t="s">
        <v>739</v>
      </c>
      <c r="B39" s="411" t="s">
        <v>740</v>
      </c>
      <c r="C39" s="412" t="s">
        <v>726</v>
      </c>
      <c r="D39" s="413">
        <v>1</v>
      </c>
      <c r="E39" s="626"/>
      <c r="F39" s="413">
        <f t="shared" si="0"/>
        <v>0</v>
      </c>
    </row>
    <row r="40" spans="1:6">
      <c r="A40" s="411" t="s">
        <v>741</v>
      </c>
      <c r="B40" s="411" t="s">
        <v>742</v>
      </c>
      <c r="C40" s="412" t="s">
        <v>726</v>
      </c>
      <c r="D40" s="413">
        <v>1</v>
      </c>
      <c r="E40" s="626"/>
      <c r="F40" s="413">
        <f t="shared" si="0"/>
        <v>0</v>
      </c>
    </row>
    <row r="41" spans="1:6">
      <c r="A41" s="411" t="s">
        <v>743</v>
      </c>
      <c r="B41" s="411" t="s">
        <v>744</v>
      </c>
      <c r="C41" s="412" t="s">
        <v>726</v>
      </c>
      <c r="D41" s="413">
        <v>1</v>
      </c>
      <c r="E41" s="626"/>
      <c r="F41" s="413">
        <f t="shared" ref="F41" si="1">E41*D41</f>
        <v>0</v>
      </c>
    </row>
    <row r="42" spans="1:6">
      <c r="A42" s="629" t="s">
        <v>996</v>
      </c>
      <c r="B42" s="629" t="s">
        <v>997</v>
      </c>
      <c r="C42" s="630" t="s">
        <v>623</v>
      </c>
      <c r="D42" s="631">
        <v>950</v>
      </c>
      <c r="E42" s="626"/>
      <c r="F42" s="413">
        <f t="shared" si="0"/>
        <v>0</v>
      </c>
    </row>
    <row r="43" spans="1:6">
      <c r="F43" s="416">
        <f>SUM(F4:F42)</f>
        <v>0</v>
      </c>
    </row>
  </sheetData>
  <mergeCells count="1">
    <mergeCell ref="A1:F1"/>
  </mergeCells>
  <pageMargins left="0.78740157480314965" right="0.39370078740157483" top="0.39370078740157483" bottom="0.59055118110236227" header="0.31496062992125984" footer="0.31496062992125984"/>
  <pageSetup paperSize="9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9FBE1-1511-4078-AC05-5B867E271BEB}">
  <sheetPr>
    <pageSetUpPr fitToPage="1"/>
  </sheetPr>
  <dimension ref="A2:F54"/>
  <sheetViews>
    <sheetView topLeftCell="A19" workbookViewId="0">
      <selection activeCell="F5" sqref="F5"/>
    </sheetView>
  </sheetViews>
  <sheetFormatPr defaultRowHeight="13.2"/>
  <cols>
    <col min="1" max="1" width="16.28515625" style="417" customWidth="1"/>
    <col min="2" max="2" width="82.28515625" style="417" customWidth="1"/>
    <col min="3" max="3" width="14.7109375" style="417" customWidth="1"/>
    <col min="4" max="4" width="18.7109375" style="417" customWidth="1"/>
    <col min="5" max="5" width="15.28515625" style="417" bestFit="1" customWidth="1"/>
    <col min="6" max="6" width="12.85546875" style="417" bestFit="1" customWidth="1"/>
    <col min="7" max="256" width="9.28515625" style="417"/>
    <col min="257" max="257" width="16.28515625" style="417" customWidth="1"/>
    <col min="258" max="258" width="82.28515625" style="417" customWidth="1"/>
    <col min="259" max="259" width="14.7109375" style="417" customWidth="1"/>
    <col min="260" max="260" width="18.7109375" style="417" customWidth="1"/>
    <col min="261" max="261" width="15.28515625" style="417" bestFit="1" customWidth="1"/>
    <col min="262" max="262" width="12.85546875" style="417" bestFit="1" customWidth="1"/>
    <col min="263" max="512" width="9.28515625" style="417"/>
    <col min="513" max="513" width="16.28515625" style="417" customWidth="1"/>
    <col min="514" max="514" width="82.28515625" style="417" customWidth="1"/>
    <col min="515" max="515" width="14.7109375" style="417" customWidth="1"/>
    <col min="516" max="516" width="18.7109375" style="417" customWidth="1"/>
    <col min="517" max="517" width="15.28515625" style="417" bestFit="1" customWidth="1"/>
    <col min="518" max="518" width="12.85546875" style="417" bestFit="1" customWidth="1"/>
    <col min="519" max="768" width="9.28515625" style="417"/>
    <col min="769" max="769" width="16.28515625" style="417" customWidth="1"/>
    <col min="770" max="770" width="82.28515625" style="417" customWidth="1"/>
    <col min="771" max="771" width="14.7109375" style="417" customWidth="1"/>
    <col min="772" max="772" width="18.7109375" style="417" customWidth="1"/>
    <col min="773" max="773" width="15.28515625" style="417" bestFit="1" customWidth="1"/>
    <col min="774" max="774" width="12.85546875" style="417" bestFit="1" customWidth="1"/>
    <col min="775" max="1024" width="9.28515625" style="417"/>
    <col min="1025" max="1025" width="16.28515625" style="417" customWidth="1"/>
    <col min="1026" max="1026" width="82.28515625" style="417" customWidth="1"/>
    <col min="1027" max="1027" width="14.7109375" style="417" customWidth="1"/>
    <col min="1028" max="1028" width="18.7109375" style="417" customWidth="1"/>
    <col min="1029" max="1029" width="15.28515625" style="417" bestFit="1" customWidth="1"/>
    <col min="1030" max="1030" width="12.85546875" style="417" bestFit="1" customWidth="1"/>
    <col min="1031" max="1280" width="9.28515625" style="417"/>
    <col min="1281" max="1281" width="16.28515625" style="417" customWidth="1"/>
    <col min="1282" max="1282" width="82.28515625" style="417" customWidth="1"/>
    <col min="1283" max="1283" width="14.7109375" style="417" customWidth="1"/>
    <col min="1284" max="1284" width="18.7109375" style="417" customWidth="1"/>
    <col min="1285" max="1285" width="15.28515625" style="417" bestFit="1" customWidth="1"/>
    <col min="1286" max="1286" width="12.85546875" style="417" bestFit="1" customWidth="1"/>
    <col min="1287" max="1536" width="9.28515625" style="417"/>
    <col min="1537" max="1537" width="16.28515625" style="417" customWidth="1"/>
    <col min="1538" max="1538" width="82.28515625" style="417" customWidth="1"/>
    <col min="1539" max="1539" width="14.7109375" style="417" customWidth="1"/>
    <col min="1540" max="1540" width="18.7109375" style="417" customWidth="1"/>
    <col min="1541" max="1541" width="15.28515625" style="417" bestFit="1" customWidth="1"/>
    <col min="1542" max="1542" width="12.85546875" style="417" bestFit="1" customWidth="1"/>
    <col min="1543" max="1792" width="9.28515625" style="417"/>
    <col min="1793" max="1793" width="16.28515625" style="417" customWidth="1"/>
    <col min="1794" max="1794" width="82.28515625" style="417" customWidth="1"/>
    <col min="1795" max="1795" width="14.7109375" style="417" customWidth="1"/>
    <col min="1796" max="1796" width="18.7109375" style="417" customWidth="1"/>
    <col min="1797" max="1797" width="15.28515625" style="417" bestFit="1" customWidth="1"/>
    <col min="1798" max="1798" width="12.85546875" style="417" bestFit="1" customWidth="1"/>
    <col min="1799" max="2048" width="9.28515625" style="417"/>
    <col min="2049" max="2049" width="16.28515625" style="417" customWidth="1"/>
    <col min="2050" max="2050" width="82.28515625" style="417" customWidth="1"/>
    <col min="2051" max="2051" width="14.7109375" style="417" customWidth="1"/>
    <col min="2052" max="2052" width="18.7109375" style="417" customWidth="1"/>
    <col min="2053" max="2053" width="15.28515625" style="417" bestFit="1" customWidth="1"/>
    <col min="2054" max="2054" width="12.85546875" style="417" bestFit="1" customWidth="1"/>
    <col min="2055" max="2304" width="9.28515625" style="417"/>
    <col min="2305" max="2305" width="16.28515625" style="417" customWidth="1"/>
    <col min="2306" max="2306" width="82.28515625" style="417" customWidth="1"/>
    <col min="2307" max="2307" width="14.7109375" style="417" customWidth="1"/>
    <col min="2308" max="2308" width="18.7109375" style="417" customWidth="1"/>
    <col min="2309" max="2309" width="15.28515625" style="417" bestFit="1" customWidth="1"/>
    <col min="2310" max="2310" width="12.85546875" style="417" bestFit="1" customWidth="1"/>
    <col min="2311" max="2560" width="9.28515625" style="417"/>
    <col min="2561" max="2561" width="16.28515625" style="417" customWidth="1"/>
    <col min="2562" max="2562" width="82.28515625" style="417" customWidth="1"/>
    <col min="2563" max="2563" width="14.7109375" style="417" customWidth="1"/>
    <col min="2564" max="2564" width="18.7109375" style="417" customWidth="1"/>
    <col min="2565" max="2565" width="15.28515625" style="417" bestFit="1" customWidth="1"/>
    <col min="2566" max="2566" width="12.85546875" style="417" bestFit="1" customWidth="1"/>
    <col min="2567" max="2816" width="9.28515625" style="417"/>
    <col min="2817" max="2817" width="16.28515625" style="417" customWidth="1"/>
    <col min="2818" max="2818" width="82.28515625" style="417" customWidth="1"/>
    <col min="2819" max="2819" width="14.7109375" style="417" customWidth="1"/>
    <col min="2820" max="2820" width="18.7109375" style="417" customWidth="1"/>
    <col min="2821" max="2821" width="15.28515625" style="417" bestFit="1" customWidth="1"/>
    <col min="2822" max="2822" width="12.85546875" style="417" bestFit="1" customWidth="1"/>
    <col min="2823" max="3072" width="9.28515625" style="417"/>
    <col min="3073" max="3073" width="16.28515625" style="417" customWidth="1"/>
    <col min="3074" max="3074" width="82.28515625" style="417" customWidth="1"/>
    <col min="3075" max="3075" width="14.7109375" style="417" customWidth="1"/>
    <col min="3076" max="3076" width="18.7109375" style="417" customWidth="1"/>
    <col min="3077" max="3077" width="15.28515625" style="417" bestFit="1" customWidth="1"/>
    <col min="3078" max="3078" width="12.85546875" style="417" bestFit="1" customWidth="1"/>
    <col min="3079" max="3328" width="9.28515625" style="417"/>
    <col min="3329" max="3329" width="16.28515625" style="417" customWidth="1"/>
    <col min="3330" max="3330" width="82.28515625" style="417" customWidth="1"/>
    <col min="3331" max="3331" width="14.7109375" style="417" customWidth="1"/>
    <col min="3332" max="3332" width="18.7109375" style="417" customWidth="1"/>
    <col min="3333" max="3333" width="15.28515625" style="417" bestFit="1" customWidth="1"/>
    <col min="3334" max="3334" width="12.85546875" style="417" bestFit="1" customWidth="1"/>
    <col min="3335" max="3584" width="9.28515625" style="417"/>
    <col min="3585" max="3585" width="16.28515625" style="417" customWidth="1"/>
    <col min="3586" max="3586" width="82.28515625" style="417" customWidth="1"/>
    <col min="3587" max="3587" width="14.7109375" style="417" customWidth="1"/>
    <col min="3588" max="3588" width="18.7109375" style="417" customWidth="1"/>
    <col min="3589" max="3589" width="15.28515625" style="417" bestFit="1" customWidth="1"/>
    <col min="3590" max="3590" width="12.85546875" style="417" bestFit="1" customWidth="1"/>
    <col min="3591" max="3840" width="9.28515625" style="417"/>
    <col min="3841" max="3841" width="16.28515625" style="417" customWidth="1"/>
    <col min="3842" max="3842" width="82.28515625" style="417" customWidth="1"/>
    <col min="3843" max="3843" width="14.7109375" style="417" customWidth="1"/>
    <col min="3844" max="3844" width="18.7109375" style="417" customWidth="1"/>
    <col min="3845" max="3845" width="15.28515625" style="417" bestFit="1" customWidth="1"/>
    <col min="3846" max="3846" width="12.85546875" style="417" bestFit="1" customWidth="1"/>
    <col min="3847" max="4096" width="9.28515625" style="417"/>
    <col min="4097" max="4097" width="16.28515625" style="417" customWidth="1"/>
    <col min="4098" max="4098" width="82.28515625" style="417" customWidth="1"/>
    <col min="4099" max="4099" width="14.7109375" style="417" customWidth="1"/>
    <col min="4100" max="4100" width="18.7109375" style="417" customWidth="1"/>
    <col min="4101" max="4101" width="15.28515625" style="417" bestFit="1" customWidth="1"/>
    <col min="4102" max="4102" width="12.85546875" style="417" bestFit="1" customWidth="1"/>
    <col min="4103" max="4352" width="9.28515625" style="417"/>
    <col min="4353" max="4353" width="16.28515625" style="417" customWidth="1"/>
    <col min="4354" max="4354" width="82.28515625" style="417" customWidth="1"/>
    <col min="4355" max="4355" width="14.7109375" style="417" customWidth="1"/>
    <col min="4356" max="4356" width="18.7109375" style="417" customWidth="1"/>
    <col min="4357" max="4357" width="15.28515625" style="417" bestFit="1" customWidth="1"/>
    <col min="4358" max="4358" width="12.85546875" style="417" bestFit="1" customWidth="1"/>
    <col min="4359" max="4608" width="9.28515625" style="417"/>
    <col min="4609" max="4609" width="16.28515625" style="417" customWidth="1"/>
    <col min="4610" max="4610" width="82.28515625" style="417" customWidth="1"/>
    <col min="4611" max="4611" width="14.7109375" style="417" customWidth="1"/>
    <col min="4612" max="4612" width="18.7109375" style="417" customWidth="1"/>
    <col min="4613" max="4613" width="15.28515625" style="417" bestFit="1" customWidth="1"/>
    <col min="4614" max="4614" width="12.85546875" style="417" bestFit="1" customWidth="1"/>
    <col min="4615" max="4864" width="9.28515625" style="417"/>
    <col min="4865" max="4865" width="16.28515625" style="417" customWidth="1"/>
    <col min="4866" max="4866" width="82.28515625" style="417" customWidth="1"/>
    <col min="4867" max="4867" width="14.7109375" style="417" customWidth="1"/>
    <col min="4868" max="4868" width="18.7109375" style="417" customWidth="1"/>
    <col min="4869" max="4869" width="15.28515625" style="417" bestFit="1" customWidth="1"/>
    <col min="4870" max="4870" width="12.85546875" style="417" bestFit="1" customWidth="1"/>
    <col min="4871" max="5120" width="9.28515625" style="417"/>
    <col min="5121" max="5121" width="16.28515625" style="417" customWidth="1"/>
    <col min="5122" max="5122" width="82.28515625" style="417" customWidth="1"/>
    <col min="5123" max="5123" width="14.7109375" style="417" customWidth="1"/>
    <col min="5124" max="5124" width="18.7109375" style="417" customWidth="1"/>
    <col min="5125" max="5125" width="15.28515625" style="417" bestFit="1" customWidth="1"/>
    <col min="5126" max="5126" width="12.85546875" style="417" bestFit="1" customWidth="1"/>
    <col min="5127" max="5376" width="9.28515625" style="417"/>
    <col min="5377" max="5377" width="16.28515625" style="417" customWidth="1"/>
    <col min="5378" max="5378" width="82.28515625" style="417" customWidth="1"/>
    <col min="5379" max="5379" width="14.7109375" style="417" customWidth="1"/>
    <col min="5380" max="5380" width="18.7109375" style="417" customWidth="1"/>
    <col min="5381" max="5381" width="15.28515625" style="417" bestFit="1" customWidth="1"/>
    <col min="5382" max="5382" width="12.85546875" style="417" bestFit="1" customWidth="1"/>
    <col min="5383" max="5632" width="9.28515625" style="417"/>
    <col min="5633" max="5633" width="16.28515625" style="417" customWidth="1"/>
    <col min="5634" max="5634" width="82.28515625" style="417" customWidth="1"/>
    <col min="5635" max="5635" width="14.7109375" style="417" customWidth="1"/>
    <col min="5636" max="5636" width="18.7109375" style="417" customWidth="1"/>
    <col min="5637" max="5637" width="15.28515625" style="417" bestFit="1" customWidth="1"/>
    <col min="5638" max="5638" width="12.85546875" style="417" bestFit="1" customWidth="1"/>
    <col min="5639" max="5888" width="9.28515625" style="417"/>
    <col min="5889" max="5889" width="16.28515625" style="417" customWidth="1"/>
    <col min="5890" max="5890" width="82.28515625" style="417" customWidth="1"/>
    <col min="5891" max="5891" width="14.7109375" style="417" customWidth="1"/>
    <col min="5892" max="5892" width="18.7109375" style="417" customWidth="1"/>
    <col min="5893" max="5893" width="15.28515625" style="417" bestFit="1" customWidth="1"/>
    <col min="5894" max="5894" width="12.85546875" style="417" bestFit="1" customWidth="1"/>
    <col min="5895" max="6144" width="9.28515625" style="417"/>
    <col min="6145" max="6145" width="16.28515625" style="417" customWidth="1"/>
    <col min="6146" max="6146" width="82.28515625" style="417" customWidth="1"/>
    <col min="6147" max="6147" width="14.7109375" style="417" customWidth="1"/>
    <col min="6148" max="6148" width="18.7109375" style="417" customWidth="1"/>
    <col min="6149" max="6149" width="15.28515625" style="417" bestFit="1" customWidth="1"/>
    <col min="6150" max="6150" width="12.85546875" style="417" bestFit="1" customWidth="1"/>
    <col min="6151" max="6400" width="9.28515625" style="417"/>
    <col min="6401" max="6401" width="16.28515625" style="417" customWidth="1"/>
    <col min="6402" max="6402" width="82.28515625" style="417" customWidth="1"/>
    <col min="6403" max="6403" width="14.7109375" style="417" customWidth="1"/>
    <col min="6404" max="6404" width="18.7109375" style="417" customWidth="1"/>
    <col min="6405" max="6405" width="15.28515625" style="417" bestFit="1" customWidth="1"/>
    <col min="6406" max="6406" width="12.85546875" style="417" bestFit="1" customWidth="1"/>
    <col min="6407" max="6656" width="9.28515625" style="417"/>
    <col min="6657" max="6657" width="16.28515625" style="417" customWidth="1"/>
    <col min="6658" max="6658" width="82.28515625" style="417" customWidth="1"/>
    <col min="6659" max="6659" width="14.7109375" style="417" customWidth="1"/>
    <col min="6660" max="6660" width="18.7109375" style="417" customWidth="1"/>
    <col min="6661" max="6661" width="15.28515625" style="417" bestFit="1" customWidth="1"/>
    <col min="6662" max="6662" width="12.85546875" style="417" bestFit="1" customWidth="1"/>
    <col min="6663" max="6912" width="9.28515625" style="417"/>
    <col min="6913" max="6913" width="16.28515625" style="417" customWidth="1"/>
    <col min="6914" max="6914" width="82.28515625" style="417" customWidth="1"/>
    <col min="6915" max="6915" width="14.7109375" style="417" customWidth="1"/>
    <col min="6916" max="6916" width="18.7109375" style="417" customWidth="1"/>
    <col min="6917" max="6917" width="15.28515625" style="417" bestFit="1" customWidth="1"/>
    <col min="6918" max="6918" width="12.85546875" style="417" bestFit="1" customWidth="1"/>
    <col min="6919" max="7168" width="9.28515625" style="417"/>
    <col min="7169" max="7169" width="16.28515625" style="417" customWidth="1"/>
    <col min="7170" max="7170" width="82.28515625" style="417" customWidth="1"/>
    <col min="7171" max="7171" width="14.7109375" style="417" customWidth="1"/>
    <col min="7172" max="7172" width="18.7109375" style="417" customWidth="1"/>
    <col min="7173" max="7173" width="15.28515625" style="417" bestFit="1" customWidth="1"/>
    <col min="7174" max="7174" width="12.85546875" style="417" bestFit="1" customWidth="1"/>
    <col min="7175" max="7424" width="9.28515625" style="417"/>
    <col min="7425" max="7425" width="16.28515625" style="417" customWidth="1"/>
    <col min="7426" max="7426" width="82.28515625" style="417" customWidth="1"/>
    <col min="7427" max="7427" width="14.7109375" style="417" customWidth="1"/>
    <col min="7428" max="7428" width="18.7109375" style="417" customWidth="1"/>
    <col min="7429" max="7429" width="15.28515625" style="417" bestFit="1" customWidth="1"/>
    <col min="7430" max="7430" width="12.85546875" style="417" bestFit="1" customWidth="1"/>
    <col min="7431" max="7680" width="9.28515625" style="417"/>
    <col min="7681" max="7681" width="16.28515625" style="417" customWidth="1"/>
    <col min="7682" max="7682" width="82.28515625" style="417" customWidth="1"/>
    <col min="7683" max="7683" width="14.7109375" style="417" customWidth="1"/>
    <col min="7684" max="7684" width="18.7109375" style="417" customWidth="1"/>
    <col min="7685" max="7685" width="15.28515625" style="417" bestFit="1" customWidth="1"/>
    <col min="7686" max="7686" width="12.85546875" style="417" bestFit="1" customWidth="1"/>
    <col min="7687" max="7936" width="9.28515625" style="417"/>
    <col min="7937" max="7937" width="16.28515625" style="417" customWidth="1"/>
    <col min="7938" max="7938" width="82.28515625" style="417" customWidth="1"/>
    <col min="7939" max="7939" width="14.7109375" style="417" customWidth="1"/>
    <col min="7940" max="7940" width="18.7109375" style="417" customWidth="1"/>
    <col min="7941" max="7941" width="15.28515625" style="417" bestFit="1" customWidth="1"/>
    <col min="7942" max="7942" width="12.85546875" style="417" bestFit="1" customWidth="1"/>
    <col min="7943" max="8192" width="9.28515625" style="417"/>
    <col min="8193" max="8193" width="16.28515625" style="417" customWidth="1"/>
    <col min="8194" max="8194" width="82.28515625" style="417" customWidth="1"/>
    <col min="8195" max="8195" width="14.7109375" style="417" customWidth="1"/>
    <col min="8196" max="8196" width="18.7109375" style="417" customWidth="1"/>
    <col min="8197" max="8197" width="15.28515625" style="417" bestFit="1" customWidth="1"/>
    <col min="8198" max="8198" width="12.85546875" style="417" bestFit="1" customWidth="1"/>
    <col min="8199" max="8448" width="9.28515625" style="417"/>
    <col min="8449" max="8449" width="16.28515625" style="417" customWidth="1"/>
    <col min="8450" max="8450" width="82.28515625" style="417" customWidth="1"/>
    <col min="8451" max="8451" width="14.7109375" style="417" customWidth="1"/>
    <col min="8452" max="8452" width="18.7109375" style="417" customWidth="1"/>
    <col min="8453" max="8453" width="15.28515625" style="417" bestFit="1" customWidth="1"/>
    <col min="8454" max="8454" width="12.85546875" style="417" bestFit="1" customWidth="1"/>
    <col min="8455" max="8704" width="9.28515625" style="417"/>
    <col min="8705" max="8705" width="16.28515625" style="417" customWidth="1"/>
    <col min="8706" max="8706" width="82.28515625" style="417" customWidth="1"/>
    <col min="8707" max="8707" width="14.7109375" style="417" customWidth="1"/>
    <col min="8708" max="8708" width="18.7109375" style="417" customWidth="1"/>
    <col min="8709" max="8709" width="15.28515625" style="417" bestFit="1" customWidth="1"/>
    <col min="8710" max="8710" width="12.85546875" style="417" bestFit="1" customWidth="1"/>
    <col min="8711" max="8960" width="9.28515625" style="417"/>
    <col min="8961" max="8961" width="16.28515625" style="417" customWidth="1"/>
    <col min="8962" max="8962" width="82.28515625" style="417" customWidth="1"/>
    <col min="8963" max="8963" width="14.7109375" style="417" customWidth="1"/>
    <col min="8964" max="8964" width="18.7109375" style="417" customWidth="1"/>
    <col min="8965" max="8965" width="15.28515625" style="417" bestFit="1" customWidth="1"/>
    <col min="8966" max="8966" width="12.85546875" style="417" bestFit="1" customWidth="1"/>
    <col min="8967" max="9216" width="9.28515625" style="417"/>
    <col min="9217" max="9217" width="16.28515625" style="417" customWidth="1"/>
    <col min="9218" max="9218" width="82.28515625" style="417" customWidth="1"/>
    <col min="9219" max="9219" width="14.7109375" style="417" customWidth="1"/>
    <col min="9220" max="9220" width="18.7109375" style="417" customWidth="1"/>
    <col min="9221" max="9221" width="15.28515625" style="417" bestFit="1" customWidth="1"/>
    <col min="9222" max="9222" width="12.85546875" style="417" bestFit="1" customWidth="1"/>
    <col min="9223" max="9472" width="9.28515625" style="417"/>
    <col min="9473" max="9473" width="16.28515625" style="417" customWidth="1"/>
    <col min="9474" max="9474" width="82.28515625" style="417" customWidth="1"/>
    <col min="9475" max="9475" width="14.7109375" style="417" customWidth="1"/>
    <col min="9476" max="9476" width="18.7109375" style="417" customWidth="1"/>
    <col min="9477" max="9477" width="15.28515625" style="417" bestFit="1" customWidth="1"/>
    <col min="9478" max="9478" width="12.85546875" style="417" bestFit="1" customWidth="1"/>
    <col min="9479" max="9728" width="9.28515625" style="417"/>
    <col min="9729" max="9729" width="16.28515625" style="417" customWidth="1"/>
    <col min="9730" max="9730" width="82.28515625" style="417" customWidth="1"/>
    <col min="9731" max="9731" width="14.7109375" style="417" customWidth="1"/>
    <col min="9732" max="9732" width="18.7109375" style="417" customWidth="1"/>
    <col min="9733" max="9733" width="15.28515625" style="417" bestFit="1" customWidth="1"/>
    <col min="9734" max="9734" width="12.85546875" style="417" bestFit="1" customWidth="1"/>
    <col min="9735" max="9984" width="9.28515625" style="417"/>
    <col min="9985" max="9985" width="16.28515625" style="417" customWidth="1"/>
    <col min="9986" max="9986" width="82.28515625" style="417" customWidth="1"/>
    <col min="9987" max="9987" width="14.7109375" style="417" customWidth="1"/>
    <col min="9988" max="9988" width="18.7109375" style="417" customWidth="1"/>
    <col min="9989" max="9989" width="15.28515625" style="417" bestFit="1" customWidth="1"/>
    <col min="9990" max="9990" width="12.85546875" style="417" bestFit="1" customWidth="1"/>
    <col min="9991" max="10240" width="9.28515625" style="417"/>
    <col min="10241" max="10241" width="16.28515625" style="417" customWidth="1"/>
    <col min="10242" max="10242" width="82.28515625" style="417" customWidth="1"/>
    <col min="10243" max="10243" width="14.7109375" style="417" customWidth="1"/>
    <col min="10244" max="10244" width="18.7109375" style="417" customWidth="1"/>
    <col min="10245" max="10245" width="15.28515625" style="417" bestFit="1" customWidth="1"/>
    <col min="10246" max="10246" width="12.85546875" style="417" bestFit="1" customWidth="1"/>
    <col min="10247" max="10496" width="9.28515625" style="417"/>
    <col min="10497" max="10497" width="16.28515625" style="417" customWidth="1"/>
    <col min="10498" max="10498" width="82.28515625" style="417" customWidth="1"/>
    <col min="10499" max="10499" width="14.7109375" style="417" customWidth="1"/>
    <col min="10500" max="10500" width="18.7109375" style="417" customWidth="1"/>
    <col min="10501" max="10501" width="15.28515625" style="417" bestFit="1" customWidth="1"/>
    <col min="10502" max="10502" width="12.85546875" style="417" bestFit="1" customWidth="1"/>
    <col min="10503" max="10752" width="9.28515625" style="417"/>
    <col min="10753" max="10753" width="16.28515625" style="417" customWidth="1"/>
    <col min="10754" max="10754" width="82.28515625" style="417" customWidth="1"/>
    <col min="10755" max="10755" width="14.7109375" style="417" customWidth="1"/>
    <col min="10756" max="10756" width="18.7109375" style="417" customWidth="1"/>
    <col min="10757" max="10757" width="15.28515625" style="417" bestFit="1" customWidth="1"/>
    <col min="10758" max="10758" width="12.85546875" style="417" bestFit="1" customWidth="1"/>
    <col min="10759" max="11008" width="9.28515625" style="417"/>
    <col min="11009" max="11009" width="16.28515625" style="417" customWidth="1"/>
    <col min="11010" max="11010" width="82.28515625" style="417" customWidth="1"/>
    <col min="11011" max="11011" width="14.7109375" style="417" customWidth="1"/>
    <col min="11012" max="11012" width="18.7109375" style="417" customWidth="1"/>
    <col min="11013" max="11013" width="15.28515625" style="417" bestFit="1" customWidth="1"/>
    <col min="11014" max="11014" width="12.85546875" style="417" bestFit="1" customWidth="1"/>
    <col min="11015" max="11264" width="9.28515625" style="417"/>
    <col min="11265" max="11265" width="16.28515625" style="417" customWidth="1"/>
    <col min="11266" max="11266" width="82.28515625" style="417" customWidth="1"/>
    <col min="11267" max="11267" width="14.7109375" style="417" customWidth="1"/>
    <col min="11268" max="11268" width="18.7109375" style="417" customWidth="1"/>
    <col min="11269" max="11269" width="15.28515625" style="417" bestFit="1" customWidth="1"/>
    <col min="11270" max="11270" width="12.85546875" style="417" bestFit="1" customWidth="1"/>
    <col min="11271" max="11520" width="9.28515625" style="417"/>
    <col min="11521" max="11521" width="16.28515625" style="417" customWidth="1"/>
    <col min="11522" max="11522" width="82.28515625" style="417" customWidth="1"/>
    <col min="11523" max="11523" width="14.7109375" style="417" customWidth="1"/>
    <col min="11524" max="11524" width="18.7109375" style="417" customWidth="1"/>
    <col min="11525" max="11525" width="15.28515625" style="417" bestFit="1" customWidth="1"/>
    <col min="11526" max="11526" width="12.85546875" style="417" bestFit="1" customWidth="1"/>
    <col min="11527" max="11776" width="9.28515625" style="417"/>
    <col min="11777" max="11777" width="16.28515625" style="417" customWidth="1"/>
    <col min="11778" max="11778" width="82.28515625" style="417" customWidth="1"/>
    <col min="11779" max="11779" width="14.7109375" style="417" customWidth="1"/>
    <col min="11780" max="11780" width="18.7109375" style="417" customWidth="1"/>
    <col min="11781" max="11781" width="15.28515625" style="417" bestFit="1" customWidth="1"/>
    <col min="11782" max="11782" width="12.85546875" style="417" bestFit="1" customWidth="1"/>
    <col min="11783" max="12032" width="9.28515625" style="417"/>
    <col min="12033" max="12033" width="16.28515625" style="417" customWidth="1"/>
    <col min="12034" max="12034" width="82.28515625" style="417" customWidth="1"/>
    <col min="12035" max="12035" width="14.7109375" style="417" customWidth="1"/>
    <col min="12036" max="12036" width="18.7109375" style="417" customWidth="1"/>
    <col min="12037" max="12037" width="15.28515625" style="417" bestFit="1" customWidth="1"/>
    <col min="12038" max="12038" width="12.85546875" style="417" bestFit="1" customWidth="1"/>
    <col min="12039" max="12288" width="9.28515625" style="417"/>
    <col min="12289" max="12289" width="16.28515625" style="417" customWidth="1"/>
    <col min="12290" max="12290" width="82.28515625" style="417" customWidth="1"/>
    <col min="12291" max="12291" width="14.7109375" style="417" customWidth="1"/>
    <col min="12292" max="12292" width="18.7109375" style="417" customWidth="1"/>
    <col min="12293" max="12293" width="15.28515625" style="417" bestFit="1" customWidth="1"/>
    <col min="12294" max="12294" width="12.85546875" style="417" bestFit="1" customWidth="1"/>
    <col min="12295" max="12544" width="9.28515625" style="417"/>
    <col min="12545" max="12545" width="16.28515625" style="417" customWidth="1"/>
    <col min="12546" max="12546" width="82.28515625" style="417" customWidth="1"/>
    <col min="12547" max="12547" width="14.7109375" style="417" customWidth="1"/>
    <col min="12548" max="12548" width="18.7109375" style="417" customWidth="1"/>
    <col min="12549" max="12549" width="15.28515625" style="417" bestFit="1" customWidth="1"/>
    <col min="12550" max="12550" width="12.85546875" style="417" bestFit="1" customWidth="1"/>
    <col min="12551" max="12800" width="9.28515625" style="417"/>
    <col min="12801" max="12801" width="16.28515625" style="417" customWidth="1"/>
    <col min="12802" max="12802" width="82.28515625" style="417" customWidth="1"/>
    <col min="12803" max="12803" width="14.7109375" style="417" customWidth="1"/>
    <col min="12804" max="12804" width="18.7109375" style="417" customWidth="1"/>
    <col min="12805" max="12805" width="15.28515625" style="417" bestFit="1" customWidth="1"/>
    <col min="12806" max="12806" width="12.85546875" style="417" bestFit="1" customWidth="1"/>
    <col min="12807" max="13056" width="9.28515625" style="417"/>
    <col min="13057" max="13057" width="16.28515625" style="417" customWidth="1"/>
    <col min="13058" max="13058" width="82.28515625" style="417" customWidth="1"/>
    <col min="13059" max="13059" width="14.7109375" style="417" customWidth="1"/>
    <col min="13060" max="13060" width="18.7109375" style="417" customWidth="1"/>
    <col min="13061" max="13061" width="15.28515625" style="417" bestFit="1" customWidth="1"/>
    <col min="13062" max="13062" width="12.85546875" style="417" bestFit="1" customWidth="1"/>
    <col min="13063" max="13312" width="9.28515625" style="417"/>
    <col min="13313" max="13313" width="16.28515625" style="417" customWidth="1"/>
    <col min="13314" max="13314" width="82.28515625" style="417" customWidth="1"/>
    <col min="13315" max="13315" width="14.7109375" style="417" customWidth="1"/>
    <col min="13316" max="13316" width="18.7109375" style="417" customWidth="1"/>
    <col min="13317" max="13317" width="15.28515625" style="417" bestFit="1" customWidth="1"/>
    <col min="13318" max="13318" width="12.85546875" style="417" bestFit="1" customWidth="1"/>
    <col min="13319" max="13568" width="9.28515625" style="417"/>
    <col min="13569" max="13569" width="16.28515625" style="417" customWidth="1"/>
    <col min="13570" max="13570" width="82.28515625" style="417" customWidth="1"/>
    <col min="13571" max="13571" width="14.7109375" style="417" customWidth="1"/>
    <col min="13572" max="13572" width="18.7109375" style="417" customWidth="1"/>
    <col min="13573" max="13573" width="15.28515625" style="417" bestFit="1" customWidth="1"/>
    <col min="13574" max="13574" width="12.85546875" style="417" bestFit="1" customWidth="1"/>
    <col min="13575" max="13824" width="9.28515625" style="417"/>
    <col min="13825" max="13825" width="16.28515625" style="417" customWidth="1"/>
    <col min="13826" max="13826" width="82.28515625" style="417" customWidth="1"/>
    <col min="13827" max="13827" width="14.7109375" style="417" customWidth="1"/>
    <col min="13828" max="13828" width="18.7109375" style="417" customWidth="1"/>
    <col min="13829" max="13829" width="15.28515625" style="417" bestFit="1" customWidth="1"/>
    <col min="13830" max="13830" width="12.85546875" style="417" bestFit="1" customWidth="1"/>
    <col min="13831" max="14080" width="9.28515625" style="417"/>
    <col min="14081" max="14081" width="16.28515625" style="417" customWidth="1"/>
    <col min="14082" max="14082" width="82.28515625" style="417" customWidth="1"/>
    <col min="14083" max="14083" width="14.7109375" style="417" customWidth="1"/>
    <col min="14084" max="14084" width="18.7109375" style="417" customWidth="1"/>
    <col min="14085" max="14085" width="15.28515625" style="417" bestFit="1" customWidth="1"/>
    <col min="14086" max="14086" width="12.85546875" style="417" bestFit="1" customWidth="1"/>
    <col min="14087" max="14336" width="9.28515625" style="417"/>
    <col min="14337" max="14337" width="16.28515625" style="417" customWidth="1"/>
    <col min="14338" max="14338" width="82.28515625" style="417" customWidth="1"/>
    <col min="14339" max="14339" width="14.7109375" style="417" customWidth="1"/>
    <col min="14340" max="14340" width="18.7109375" style="417" customWidth="1"/>
    <col min="14341" max="14341" width="15.28515625" style="417" bestFit="1" customWidth="1"/>
    <col min="14342" max="14342" width="12.85546875" style="417" bestFit="1" customWidth="1"/>
    <col min="14343" max="14592" width="9.28515625" style="417"/>
    <col min="14593" max="14593" width="16.28515625" style="417" customWidth="1"/>
    <col min="14594" max="14594" width="82.28515625" style="417" customWidth="1"/>
    <col min="14595" max="14595" width="14.7109375" style="417" customWidth="1"/>
    <col min="14596" max="14596" width="18.7109375" style="417" customWidth="1"/>
    <col min="14597" max="14597" width="15.28515625" style="417" bestFit="1" customWidth="1"/>
    <col min="14598" max="14598" width="12.85546875" style="417" bestFit="1" customWidth="1"/>
    <col min="14599" max="14848" width="9.28515625" style="417"/>
    <col min="14849" max="14849" width="16.28515625" style="417" customWidth="1"/>
    <col min="14850" max="14850" width="82.28515625" style="417" customWidth="1"/>
    <col min="14851" max="14851" width="14.7109375" style="417" customWidth="1"/>
    <col min="14852" max="14852" width="18.7109375" style="417" customWidth="1"/>
    <col min="14853" max="14853" width="15.28515625" style="417" bestFit="1" customWidth="1"/>
    <col min="14854" max="14854" width="12.85546875" style="417" bestFit="1" customWidth="1"/>
    <col min="14855" max="15104" width="9.28515625" style="417"/>
    <col min="15105" max="15105" width="16.28515625" style="417" customWidth="1"/>
    <col min="15106" max="15106" width="82.28515625" style="417" customWidth="1"/>
    <col min="15107" max="15107" width="14.7109375" style="417" customWidth="1"/>
    <col min="15108" max="15108" width="18.7109375" style="417" customWidth="1"/>
    <col min="15109" max="15109" width="15.28515625" style="417" bestFit="1" customWidth="1"/>
    <col min="15110" max="15110" width="12.85546875" style="417" bestFit="1" customWidth="1"/>
    <col min="15111" max="15360" width="9.28515625" style="417"/>
    <col min="15361" max="15361" width="16.28515625" style="417" customWidth="1"/>
    <col min="15362" max="15362" width="82.28515625" style="417" customWidth="1"/>
    <col min="15363" max="15363" width="14.7109375" style="417" customWidth="1"/>
    <col min="15364" max="15364" width="18.7109375" style="417" customWidth="1"/>
    <col min="15365" max="15365" width="15.28515625" style="417" bestFit="1" customWidth="1"/>
    <col min="15366" max="15366" width="12.85546875" style="417" bestFit="1" customWidth="1"/>
    <col min="15367" max="15616" width="9.28515625" style="417"/>
    <col min="15617" max="15617" width="16.28515625" style="417" customWidth="1"/>
    <col min="15618" max="15618" width="82.28515625" style="417" customWidth="1"/>
    <col min="15619" max="15619" width="14.7109375" style="417" customWidth="1"/>
    <col min="15620" max="15620" width="18.7109375" style="417" customWidth="1"/>
    <col min="15621" max="15621" width="15.28515625" style="417" bestFit="1" customWidth="1"/>
    <col min="15622" max="15622" width="12.85546875" style="417" bestFit="1" customWidth="1"/>
    <col min="15623" max="15872" width="9.28515625" style="417"/>
    <col min="15873" max="15873" width="16.28515625" style="417" customWidth="1"/>
    <col min="15874" max="15874" width="82.28515625" style="417" customWidth="1"/>
    <col min="15875" max="15875" width="14.7109375" style="417" customWidth="1"/>
    <col min="15876" max="15876" width="18.7109375" style="417" customWidth="1"/>
    <col min="15877" max="15877" width="15.28515625" style="417" bestFit="1" customWidth="1"/>
    <col min="15878" max="15878" width="12.85546875" style="417" bestFit="1" customWidth="1"/>
    <col min="15879" max="16128" width="9.28515625" style="417"/>
    <col min="16129" max="16129" width="16.28515625" style="417" customWidth="1"/>
    <col min="16130" max="16130" width="82.28515625" style="417" customWidth="1"/>
    <col min="16131" max="16131" width="14.7109375" style="417" customWidth="1"/>
    <col min="16132" max="16132" width="18.7109375" style="417" customWidth="1"/>
    <col min="16133" max="16133" width="15.28515625" style="417" bestFit="1" customWidth="1"/>
    <col min="16134" max="16134" width="12.85546875" style="417" bestFit="1" customWidth="1"/>
    <col min="16135" max="16384" width="9.28515625" style="417"/>
  </cols>
  <sheetData>
    <row r="2" spans="1:4" ht="21">
      <c r="A2" s="682" t="s">
        <v>173</v>
      </c>
      <c r="B2" s="682"/>
      <c r="C2" s="682"/>
      <c r="D2" s="682"/>
    </row>
    <row r="5" spans="1:4" ht="16.95" customHeight="1">
      <c r="A5" s="683" t="s">
        <v>745</v>
      </c>
      <c r="B5" s="684"/>
      <c r="C5" s="684"/>
      <c r="D5" s="684"/>
    </row>
    <row r="7" spans="1:4" ht="17.399999999999999">
      <c r="A7" s="683" t="s">
        <v>746</v>
      </c>
      <c r="B7" s="684"/>
      <c r="C7" s="684"/>
      <c r="D7" s="684"/>
    </row>
    <row r="8" spans="1:4" ht="15.6">
      <c r="A8" s="418"/>
    </row>
    <row r="9" spans="1:4" ht="13.8" thickBot="1"/>
    <row r="10" spans="1:4" ht="16.2" thickBot="1">
      <c r="A10" s="419" t="s">
        <v>747</v>
      </c>
      <c r="B10" s="419" t="s">
        <v>748</v>
      </c>
      <c r="C10" s="419" t="s">
        <v>749</v>
      </c>
      <c r="D10" s="419" t="s">
        <v>262</v>
      </c>
    </row>
    <row r="11" spans="1:4">
      <c r="A11" s="420">
        <v>125</v>
      </c>
      <c r="B11" s="420" t="s">
        <v>750</v>
      </c>
      <c r="C11" s="421"/>
      <c r="D11" s="422">
        <f t="shared" ref="D11:D42" si="0">A11*C11</f>
        <v>0</v>
      </c>
    </row>
    <row r="12" spans="1:4">
      <c r="A12" s="420">
        <v>10</v>
      </c>
      <c r="B12" s="420" t="s">
        <v>751</v>
      </c>
      <c r="C12" s="423"/>
      <c r="D12" s="422">
        <f t="shared" si="0"/>
        <v>0</v>
      </c>
    </row>
    <row r="13" spans="1:4">
      <c r="A13" s="420">
        <v>5</v>
      </c>
      <c r="B13" s="420" t="s">
        <v>752</v>
      </c>
      <c r="C13" s="423"/>
      <c r="D13" s="422">
        <f t="shared" si="0"/>
        <v>0</v>
      </c>
    </row>
    <row r="14" spans="1:4">
      <c r="A14" s="420">
        <v>6</v>
      </c>
      <c r="B14" s="420" t="s">
        <v>753</v>
      </c>
      <c r="C14" s="423"/>
      <c r="D14" s="422">
        <f t="shared" si="0"/>
        <v>0</v>
      </c>
    </row>
    <row r="15" spans="1:4">
      <c r="A15" s="420">
        <v>2</v>
      </c>
      <c r="B15" s="420" t="s">
        <v>754</v>
      </c>
      <c r="C15" s="423"/>
      <c r="D15" s="422">
        <f t="shared" si="0"/>
        <v>0</v>
      </c>
    </row>
    <row r="16" spans="1:4">
      <c r="A16" s="420">
        <v>2</v>
      </c>
      <c r="B16" s="420" t="s">
        <v>755</v>
      </c>
      <c r="C16" s="423"/>
      <c r="D16" s="422">
        <f t="shared" si="0"/>
        <v>0</v>
      </c>
    </row>
    <row r="17" spans="1:4">
      <c r="A17" s="420">
        <v>1</v>
      </c>
      <c r="B17" s="420" t="s">
        <v>756</v>
      </c>
      <c r="C17" s="423"/>
      <c r="D17" s="422">
        <f t="shared" si="0"/>
        <v>0</v>
      </c>
    </row>
    <row r="18" spans="1:4">
      <c r="A18" s="420">
        <v>1</v>
      </c>
      <c r="B18" s="420" t="s">
        <v>757</v>
      </c>
      <c r="C18" s="423"/>
      <c r="D18" s="422">
        <f t="shared" si="0"/>
        <v>0</v>
      </c>
    </row>
    <row r="19" spans="1:4">
      <c r="A19" s="424">
        <v>16</v>
      </c>
      <c r="B19" s="424" t="s">
        <v>758</v>
      </c>
      <c r="C19" s="423"/>
      <c r="D19" s="422">
        <f t="shared" si="0"/>
        <v>0</v>
      </c>
    </row>
    <row r="20" spans="1:4">
      <c r="A20" s="424">
        <v>12</v>
      </c>
      <c r="B20" s="424" t="s">
        <v>759</v>
      </c>
      <c r="C20" s="423"/>
      <c r="D20" s="422">
        <f t="shared" si="0"/>
        <v>0</v>
      </c>
    </row>
    <row r="21" spans="1:4">
      <c r="A21" s="424">
        <v>8</v>
      </c>
      <c r="B21" s="424" t="s">
        <v>760</v>
      </c>
      <c r="C21" s="423"/>
      <c r="D21" s="422">
        <f t="shared" si="0"/>
        <v>0</v>
      </c>
    </row>
    <row r="22" spans="1:4">
      <c r="A22" s="424">
        <v>8</v>
      </c>
      <c r="B22" s="424" t="s">
        <v>761</v>
      </c>
      <c r="C22" s="423"/>
      <c r="D22" s="422">
        <f t="shared" si="0"/>
        <v>0</v>
      </c>
    </row>
    <row r="23" spans="1:4">
      <c r="A23" s="424">
        <v>11</v>
      </c>
      <c r="B23" s="424" t="s">
        <v>762</v>
      </c>
      <c r="C23" s="423"/>
      <c r="D23" s="422">
        <f t="shared" si="0"/>
        <v>0</v>
      </c>
    </row>
    <row r="24" spans="1:4">
      <c r="A24" s="424">
        <v>8</v>
      </c>
      <c r="B24" s="424" t="s">
        <v>763</v>
      </c>
      <c r="C24" s="423"/>
      <c r="D24" s="422">
        <f t="shared" si="0"/>
        <v>0</v>
      </c>
    </row>
    <row r="25" spans="1:4">
      <c r="A25" s="424">
        <v>16</v>
      </c>
      <c r="B25" s="424" t="s">
        <v>764</v>
      </c>
      <c r="C25" s="423"/>
      <c r="D25" s="422">
        <f t="shared" si="0"/>
        <v>0</v>
      </c>
    </row>
    <row r="26" spans="1:4">
      <c r="A26" s="424">
        <v>48</v>
      </c>
      <c r="B26" s="424" t="s">
        <v>765</v>
      </c>
      <c r="C26" s="423"/>
      <c r="D26" s="422">
        <f t="shared" si="0"/>
        <v>0</v>
      </c>
    </row>
    <row r="27" spans="1:4">
      <c r="A27" s="424">
        <v>17</v>
      </c>
      <c r="B27" s="424" t="s">
        <v>766</v>
      </c>
      <c r="C27" s="423"/>
      <c r="D27" s="422">
        <f t="shared" si="0"/>
        <v>0</v>
      </c>
    </row>
    <row r="28" spans="1:4">
      <c r="A28" s="424">
        <v>24</v>
      </c>
      <c r="B28" s="424" t="s">
        <v>767</v>
      </c>
      <c r="C28" s="423"/>
      <c r="D28" s="422">
        <f>A28*C28</f>
        <v>0</v>
      </c>
    </row>
    <row r="29" spans="1:4">
      <c r="A29" s="424">
        <v>48</v>
      </c>
      <c r="B29" s="424" t="s">
        <v>768</v>
      </c>
      <c r="C29" s="423"/>
      <c r="D29" s="422">
        <f t="shared" si="0"/>
        <v>0</v>
      </c>
    </row>
    <row r="30" spans="1:4">
      <c r="A30" s="424">
        <v>62</v>
      </c>
      <c r="B30" s="424" t="s">
        <v>769</v>
      </c>
      <c r="C30" s="423"/>
      <c r="D30" s="422">
        <f t="shared" si="0"/>
        <v>0</v>
      </c>
    </row>
    <row r="31" spans="1:4">
      <c r="A31" s="424">
        <v>4</v>
      </c>
      <c r="B31" s="424" t="s">
        <v>770</v>
      </c>
      <c r="C31" s="423"/>
      <c r="D31" s="422">
        <f t="shared" si="0"/>
        <v>0</v>
      </c>
    </row>
    <row r="32" spans="1:4">
      <c r="A32" s="424">
        <v>250</v>
      </c>
      <c r="B32" s="424" t="s">
        <v>771</v>
      </c>
      <c r="C32" s="423"/>
      <c r="D32" s="422">
        <f t="shared" si="0"/>
        <v>0</v>
      </c>
    </row>
    <row r="33" spans="1:6">
      <c r="A33" s="424">
        <v>250</v>
      </c>
      <c r="B33" s="424" t="s">
        <v>772</v>
      </c>
      <c r="C33" s="423"/>
      <c r="D33" s="422">
        <f t="shared" si="0"/>
        <v>0</v>
      </c>
    </row>
    <row r="34" spans="1:6">
      <c r="A34" s="424">
        <v>4</v>
      </c>
      <c r="B34" s="424" t="s">
        <v>773</v>
      </c>
      <c r="C34" s="423"/>
      <c r="D34" s="422">
        <f>A34*C34</f>
        <v>0</v>
      </c>
    </row>
    <row r="35" spans="1:6">
      <c r="A35" s="424">
        <v>3</v>
      </c>
      <c r="B35" s="424" t="s">
        <v>774</v>
      </c>
      <c r="C35" s="423"/>
      <c r="D35" s="422">
        <f>A35*C35</f>
        <v>0</v>
      </c>
    </row>
    <row r="36" spans="1:6">
      <c r="A36" s="424">
        <v>1</v>
      </c>
      <c r="B36" s="424" t="s">
        <v>775</v>
      </c>
      <c r="C36" s="423"/>
      <c r="D36" s="422">
        <f>A36*C36</f>
        <v>0</v>
      </c>
    </row>
    <row r="37" spans="1:6">
      <c r="A37" s="424">
        <v>4</v>
      </c>
      <c r="B37" s="424" t="s">
        <v>776</v>
      </c>
      <c r="C37" s="423"/>
      <c r="D37" s="422">
        <f t="shared" si="0"/>
        <v>0</v>
      </c>
    </row>
    <row r="38" spans="1:6">
      <c r="A38" s="424">
        <v>14</v>
      </c>
      <c r="B38" s="424" t="s">
        <v>777</v>
      </c>
      <c r="C38" s="423"/>
      <c r="D38" s="422">
        <f t="shared" si="0"/>
        <v>0</v>
      </c>
    </row>
    <row r="39" spans="1:6">
      <c r="A39" s="424">
        <v>28</v>
      </c>
      <c r="B39" s="424" t="s">
        <v>778</v>
      </c>
      <c r="C39" s="423"/>
      <c r="D39" s="422">
        <f t="shared" si="0"/>
        <v>0</v>
      </c>
    </row>
    <row r="40" spans="1:6">
      <c r="A40" s="424">
        <v>45</v>
      </c>
      <c r="B40" s="424" t="s">
        <v>779</v>
      </c>
      <c r="C40" s="423"/>
      <c r="D40" s="422">
        <f t="shared" si="0"/>
        <v>0</v>
      </c>
    </row>
    <row r="41" spans="1:6">
      <c r="A41" s="424">
        <v>24</v>
      </c>
      <c r="B41" s="424" t="s">
        <v>780</v>
      </c>
      <c r="C41" s="423"/>
      <c r="D41" s="422">
        <f t="shared" si="0"/>
        <v>0</v>
      </c>
      <c r="F41" s="425"/>
    </row>
    <row r="42" spans="1:6">
      <c r="A42" s="424">
        <v>17</v>
      </c>
      <c r="B42" s="424" t="s">
        <v>781</v>
      </c>
      <c r="C42" s="423"/>
      <c r="D42" s="422">
        <f t="shared" si="0"/>
        <v>0</v>
      </c>
      <c r="F42" s="426"/>
    </row>
    <row r="43" spans="1:6" ht="15.6">
      <c r="A43" s="427">
        <v>55.86</v>
      </c>
      <c r="B43" s="424" t="s">
        <v>782</v>
      </c>
      <c r="C43" s="423"/>
      <c r="D43" s="422">
        <f>A43*C43</f>
        <v>0</v>
      </c>
      <c r="E43" s="428"/>
    </row>
    <row r="44" spans="1:6">
      <c r="A44" s="429">
        <v>1</v>
      </c>
      <c r="B44" s="424" t="s">
        <v>783</v>
      </c>
      <c r="C44" s="423"/>
      <c r="D44" s="422">
        <f>A44*C44</f>
        <v>0</v>
      </c>
      <c r="E44" s="428"/>
    </row>
    <row r="45" spans="1:6" ht="15.6">
      <c r="A45" s="427">
        <v>34.03</v>
      </c>
      <c r="B45" s="424" t="s">
        <v>784</v>
      </c>
      <c r="C45" s="423"/>
      <c r="D45" s="422">
        <f>A45*C45</f>
        <v>0</v>
      </c>
      <c r="E45" s="428"/>
    </row>
    <row r="46" spans="1:6">
      <c r="A46" s="424"/>
      <c r="B46" s="424" t="s">
        <v>785</v>
      </c>
      <c r="C46" s="423"/>
      <c r="D46" s="430">
        <f>C46</f>
        <v>0</v>
      </c>
      <c r="E46" s="428"/>
    </row>
    <row r="47" spans="1:6" ht="13.8" thickBot="1">
      <c r="A47" s="424"/>
      <c r="B47" s="424" t="s">
        <v>786</v>
      </c>
      <c r="C47" s="423"/>
      <c r="D47" s="430">
        <f>C47</f>
        <v>0</v>
      </c>
      <c r="E47" s="428"/>
    </row>
    <row r="48" spans="1:6" ht="13.8" thickTop="1">
      <c r="A48" s="431"/>
      <c r="B48" s="431" t="s">
        <v>787</v>
      </c>
      <c r="C48" s="432"/>
      <c r="D48" s="433">
        <f>SUM(D11:D47)</f>
        <v>0</v>
      </c>
      <c r="E48" s="425"/>
      <c r="F48" s="425"/>
    </row>
    <row r="49" spans="1:6">
      <c r="A49" s="424"/>
      <c r="B49" s="424" t="s">
        <v>788</v>
      </c>
      <c r="C49" s="424"/>
      <c r="D49" s="434">
        <f>D48/100*21</f>
        <v>0</v>
      </c>
      <c r="E49" s="426"/>
    </row>
    <row r="50" spans="1:6" ht="13.8" thickBot="1">
      <c r="A50" s="435"/>
      <c r="B50" s="435" t="s">
        <v>789</v>
      </c>
      <c r="C50" s="435"/>
      <c r="D50" s="436">
        <f>D48+D49</f>
        <v>0</v>
      </c>
      <c r="E50" s="425"/>
      <c r="F50" s="425"/>
    </row>
    <row r="52" spans="1:6">
      <c r="A52" s="437">
        <v>45968</v>
      </c>
    </row>
    <row r="53" spans="1:6">
      <c r="A53" s="438" t="s">
        <v>790</v>
      </c>
      <c r="C53" s="417" t="s">
        <v>791</v>
      </c>
      <c r="D53" s="425"/>
    </row>
    <row r="54" spans="1:6">
      <c r="D54" s="425"/>
    </row>
  </sheetData>
  <mergeCells count="3">
    <mergeCell ref="A2:D2"/>
    <mergeCell ref="A5:D5"/>
    <mergeCell ref="A7:D7"/>
  </mergeCells>
  <printOptions horizontalCentered="1"/>
  <pageMargins left="0.78740157480314965" right="0.78740157480314965" top="1.5748031496062993" bottom="0.98425196850393704" header="0.51181102362204722" footer="0.51181102362204722"/>
  <pageSetup paperSize="9" scale="77" orientation="portrait" horizontalDpi="4294967293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9117-073D-457E-AE95-5FC678BF6D34}">
  <dimension ref="A1:CX509"/>
  <sheetViews>
    <sheetView topLeftCell="A70" zoomScale="80" zoomScaleNormal="80" zoomScalePageLayoutView="70" workbookViewId="0">
      <selection activeCell="R125" sqref="R125"/>
    </sheetView>
  </sheetViews>
  <sheetFormatPr defaultColWidth="9.28515625" defaultRowHeight="14.4"/>
  <cols>
    <col min="1" max="1" width="11" style="450" customWidth="1"/>
    <col min="2" max="2" width="26" style="450" bestFit="1" customWidth="1"/>
    <col min="3" max="3" width="9.28515625" style="450" customWidth="1"/>
    <col min="4" max="4" width="10.85546875" style="450" customWidth="1"/>
    <col min="5" max="5" width="24" style="450" customWidth="1"/>
    <col min="6" max="6" width="59.7109375" style="450" bestFit="1" customWidth="1"/>
    <col min="7" max="7" width="9.140625" style="450" customWidth="1"/>
    <col min="8" max="8" width="9.28515625" style="450" customWidth="1"/>
    <col min="9" max="10" width="9.7109375" style="450" customWidth="1"/>
    <col min="11" max="11" width="9.140625" style="577" customWidth="1"/>
    <col min="12" max="12" width="9.28515625" style="450" customWidth="1"/>
    <col min="13" max="14" width="9" style="450" customWidth="1"/>
    <col min="15" max="15" width="9.140625" style="450" customWidth="1"/>
    <col min="16" max="17" width="13.7109375" style="450" bestFit="1" customWidth="1"/>
    <col min="18" max="18" width="12.85546875" style="624" bestFit="1" customWidth="1"/>
    <col min="19" max="19" width="15.28515625" style="624" bestFit="1" customWidth="1"/>
    <col min="20" max="20" width="31.7109375" style="450" customWidth="1"/>
    <col min="21" max="16384" width="9.28515625" style="450"/>
  </cols>
  <sheetData>
    <row r="1" spans="1:21" ht="55.2">
      <c r="A1" s="439" t="s">
        <v>792</v>
      </c>
      <c r="B1" s="440" t="s">
        <v>793</v>
      </c>
      <c r="C1" s="440" t="s">
        <v>794</v>
      </c>
      <c r="D1" s="441" t="s">
        <v>795</v>
      </c>
      <c r="E1" s="442" t="s">
        <v>796</v>
      </c>
      <c r="F1" s="442" t="s">
        <v>797</v>
      </c>
      <c r="G1" s="685" t="s">
        <v>798</v>
      </c>
      <c r="H1" s="686"/>
      <c r="I1" s="687"/>
      <c r="J1" s="443" t="s">
        <v>292</v>
      </c>
      <c r="K1" s="444" t="s">
        <v>604</v>
      </c>
      <c r="L1" s="445"/>
      <c r="M1" s="688" t="s">
        <v>799</v>
      </c>
      <c r="N1" s="689"/>
      <c r="O1" s="446" t="s">
        <v>800</v>
      </c>
      <c r="P1" s="447" t="s">
        <v>801</v>
      </c>
      <c r="Q1" s="447" t="s">
        <v>801</v>
      </c>
      <c r="R1" s="448" t="s">
        <v>802</v>
      </c>
      <c r="S1" s="448" t="s">
        <v>802</v>
      </c>
      <c r="T1" s="449" t="s">
        <v>226</v>
      </c>
      <c r="U1" s="690"/>
    </row>
    <row r="2" spans="1:21" ht="24">
      <c r="A2" s="451"/>
      <c r="B2" s="452"/>
      <c r="C2" s="452"/>
      <c r="D2" s="452"/>
      <c r="E2" s="453"/>
      <c r="F2" s="453"/>
      <c r="G2" s="454" t="s">
        <v>803</v>
      </c>
      <c r="H2" s="454" t="s">
        <v>804</v>
      </c>
      <c r="I2" s="455" t="s">
        <v>805</v>
      </c>
      <c r="J2" s="455" t="s">
        <v>806</v>
      </c>
      <c r="K2" s="456"/>
      <c r="L2" s="457"/>
      <c r="M2" s="458" t="s">
        <v>807</v>
      </c>
      <c r="N2" s="458" t="s">
        <v>808</v>
      </c>
      <c r="O2" s="459" t="s">
        <v>809</v>
      </c>
      <c r="P2" s="458" t="s">
        <v>810</v>
      </c>
      <c r="Q2" s="458" t="s">
        <v>811</v>
      </c>
      <c r="R2" s="460" t="s">
        <v>812</v>
      </c>
      <c r="S2" s="460" t="s">
        <v>813</v>
      </c>
      <c r="T2" s="461"/>
      <c r="U2" s="690"/>
    </row>
    <row r="3" spans="1:21">
      <c r="A3" s="462"/>
      <c r="B3" s="463"/>
      <c r="C3" s="463"/>
      <c r="D3" s="463"/>
      <c r="E3" s="463"/>
      <c r="F3" s="463"/>
      <c r="G3" s="463"/>
      <c r="H3" s="463"/>
      <c r="I3" s="463"/>
      <c r="J3" s="463"/>
      <c r="K3" s="464"/>
      <c r="L3" s="463"/>
      <c r="M3" s="463"/>
      <c r="N3" s="463"/>
      <c r="O3" s="463"/>
      <c r="P3" s="463"/>
      <c r="Q3" s="465"/>
      <c r="R3" s="466"/>
      <c r="S3" s="466"/>
      <c r="T3" s="467"/>
    </row>
    <row r="4" spans="1:21" s="480" customFormat="1" ht="22.2" customHeight="1">
      <c r="A4" s="468" t="s">
        <v>814</v>
      </c>
      <c r="B4" s="469"/>
      <c r="C4" s="470"/>
      <c r="D4" s="471"/>
      <c r="E4" s="472"/>
      <c r="F4" s="473" t="s">
        <v>815</v>
      </c>
      <c r="G4" s="474"/>
      <c r="H4" s="474"/>
      <c r="I4" s="474"/>
      <c r="J4" s="474"/>
      <c r="K4" s="475"/>
      <c r="L4" s="476"/>
      <c r="M4" s="477"/>
      <c r="N4" s="477"/>
      <c r="O4" s="477"/>
      <c r="P4" s="477"/>
      <c r="Q4" s="477"/>
      <c r="R4" s="478"/>
      <c r="S4" s="478"/>
      <c r="T4" s="479"/>
    </row>
    <row r="5" spans="1:21" ht="71.25" customHeight="1">
      <c r="A5" s="481" t="s">
        <v>816</v>
      </c>
      <c r="B5" s="469"/>
      <c r="C5" s="470" t="s">
        <v>814</v>
      </c>
      <c r="D5" s="474">
        <v>950</v>
      </c>
      <c r="E5" s="472" t="s">
        <v>817</v>
      </c>
      <c r="F5" s="472" t="s">
        <v>818</v>
      </c>
      <c r="G5" s="474">
        <v>1750</v>
      </c>
      <c r="H5" s="474">
        <v>2650</v>
      </c>
      <c r="I5" s="474">
        <v>2500</v>
      </c>
      <c r="J5" s="469">
        <f>K5*13.2</f>
        <v>404.35724999999991</v>
      </c>
      <c r="K5" s="482">
        <f>(((2*(G5*I5+H5*I5))+G5*H5)/1000000)*1.15</f>
        <v>30.633124999999996</v>
      </c>
      <c r="L5" s="483" t="s">
        <v>819</v>
      </c>
      <c r="M5" s="477" t="s">
        <v>820</v>
      </c>
      <c r="N5" s="477" t="s">
        <v>821</v>
      </c>
      <c r="O5" s="477" t="s">
        <v>820</v>
      </c>
      <c r="P5" s="484"/>
      <c r="Q5" s="485"/>
      <c r="R5" s="627">
        <v>0</v>
      </c>
      <c r="S5" s="486">
        <f>R5*K5</f>
        <v>0</v>
      </c>
      <c r="T5" s="487"/>
    </row>
    <row r="6" spans="1:21" ht="25.5" customHeight="1">
      <c r="A6" s="488"/>
      <c r="B6" s="470"/>
      <c r="C6" s="470"/>
      <c r="D6" s="472"/>
      <c r="E6" s="472" t="s">
        <v>822</v>
      </c>
      <c r="F6" s="472" t="s">
        <v>822</v>
      </c>
      <c r="G6" s="474">
        <f>G5</f>
        <v>1750</v>
      </c>
      <c r="H6" s="474">
        <f>H5</f>
        <v>2650</v>
      </c>
      <c r="I6" s="474"/>
      <c r="J6" s="469">
        <f>K6*16.2</f>
        <v>75.127499999999998</v>
      </c>
      <c r="K6" s="482">
        <f>G6*H6/1000000</f>
        <v>4.6375000000000002</v>
      </c>
      <c r="L6" s="483" t="s">
        <v>819</v>
      </c>
      <c r="M6" s="477" t="s">
        <v>820</v>
      </c>
      <c r="N6" s="477" t="s">
        <v>821</v>
      </c>
      <c r="O6" s="477" t="s">
        <v>820</v>
      </c>
      <c r="P6" s="484"/>
      <c r="Q6" s="485"/>
      <c r="R6" s="627">
        <v>0</v>
      </c>
      <c r="S6" s="486">
        <f t="shared" ref="S6:S69" si="0">R6*K6</f>
        <v>0</v>
      </c>
      <c r="T6" s="487"/>
    </row>
    <row r="7" spans="1:21" ht="41.4">
      <c r="A7" s="488"/>
      <c r="B7" s="470" t="s">
        <v>823</v>
      </c>
      <c r="C7" s="489"/>
      <c r="D7" s="490"/>
      <c r="E7" s="490" t="s">
        <v>824</v>
      </c>
      <c r="F7" s="491" t="s">
        <v>825</v>
      </c>
      <c r="G7" s="492">
        <v>700</v>
      </c>
      <c r="H7" s="492">
        <v>90</v>
      </c>
      <c r="I7" s="492">
        <v>2000</v>
      </c>
      <c r="J7" s="492"/>
      <c r="K7" s="493">
        <v>1</v>
      </c>
      <c r="L7" s="494" t="s">
        <v>826</v>
      </c>
      <c r="M7" s="495"/>
      <c r="N7" s="495"/>
      <c r="O7" s="495"/>
      <c r="P7" s="495"/>
      <c r="Q7" s="496"/>
      <c r="R7" s="627">
        <v>0</v>
      </c>
      <c r="S7" s="486">
        <f t="shared" si="0"/>
        <v>0</v>
      </c>
      <c r="T7" s="497"/>
    </row>
    <row r="8" spans="1:21" ht="73.8">
      <c r="A8" s="498"/>
      <c r="B8" s="470" t="s">
        <v>827</v>
      </c>
      <c r="C8" s="499"/>
      <c r="D8" s="499"/>
      <c r="E8" s="500" t="s">
        <v>828</v>
      </c>
      <c r="F8" s="491" t="s">
        <v>829</v>
      </c>
      <c r="G8" s="492">
        <v>1105</v>
      </c>
      <c r="H8" s="492">
        <v>533</v>
      </c>
      <c r="I8" s="492">
        <v>253</v>
      </c>
      <c r="J8" s="492">
        <v>17</v>
      </c>
      <c r="K8" s="493">
        <v>1</v>
      </c>
      <c r="L8" s="494" t="s">
        <v>826</v>
      </c>
      <c r="M8" s="501"/>
      <c r="N8" s="502">
        <v>2400</v>
      </c>
      <c r="O8" s="495">
        <v>280</v>
      </c>
      <c r="P8" s="495">
        <v>230</v>
      </c>
      <c r="Q8" s="496"/>
      <c r="R8" s="627">
        <v>0</v>
      </c>
      <c r="S8" s="486">
        <f t="shared" si="0"/>
        <v>0</v>
      </c>
      <c r="T8" s="497"/>
    </row>
    <row r="9" spans="1:21" ht="16.2">
      <c r="A9" s="498"/>
      <c r="B9" s="470" t="s">
        <v>830</v>
      </c>
      <c r="C9" s="499"/>
      <c r="D9" s="499"/>
      <c r="E9" s="504" t="s">
        <v>831</v>
      </c>
      <c r="F9" s="491" t="s">
        <v>832</v>
      </c>
      <c r="G9" s="492"/>
      <c r="H9" s="492"/>
      <c r="I9" s="492"/>
      <c r="J9" s="492"/>
      <c r="K9" s="493">
        <v>1</v>
      </c>
      <c r="L9" s="494" t="s">
        <v>826</v>
      </c>
      <c r="M9" s="501"/>
      <c r="N9" s="501"/>
      <c r="O9" s="495">
        <v>1000</v>
      </c>
      <c r="P9" s="495"/>
      <c r="Q9" s="496"/>
      <c r="R9" s="627">
        <v>0</v>
      </c>
      <c r="S9" s="486">
        <f t="shared" si="0"/>
        <v>0</v>
      </c>
      <c r="T9" s="497"/>
    </row>
    <row r="10" spans="1:21">
      <c r="A10" s="498"/>
      <c r="B10" s="470"/>
      <c r="C10" s="470"/>
      <c r="D10" s="470"/>
      <c r="E10" s="505"/>
      <c r="F10" s="472"/>
      <c r="G10" s="474"/>
      <c r="H10" s="474"/>
      <c r="I10" s="474"/>
      <c r="J10" s="474"/>
      <c r="K10" s="475"/>
      <c r="L10" s="483"/>
      <c r="M10" s="477"/>
      <c r="N10" s="477"/>
      <c r="O10" s="477"/>
      <c r="P10" s="477"/>
      <c r="Q10" s="506"/>
      <c r="R10" s="486"/>
      <c r="S10" s="486"/>
      <c r="T10" s="487"/>
    </row>
    <row r="11" spans="1:21" ht="41.4">
      <c r="A11" s="498"/>
      <c r="B11" s="470" t="s">
        <v>833</v>
      </c>
      <c r="C11" s="470"/>
      <c r="D11" s="470"/>
      <c r="E11" s="505" t="s">
        <v>834</v>
      </c>
      <c r="F11" s="472" t="s">
        <v>835</v>
      </c>
      <c r="G11" s="474"/>
      <c r="H11" s="474"/>
      <c r="I11" s="474"/>
      <c r="J11" s="474"/>
      <c r="K11" s="475">
        <v>1</v>
      </c>
      <c r="L11" s="483" t="s">
        <v>826</v>
      </c>
      <c r="M11" s="477"/>
      <c r="N11" s="477"/>
      <c r="O11" s="477"/>
      <c r="P11" s="477"/>
      <c r="Q11" s="506"/>
      <c r="R11" s="627">
        <v>0</v>
      </c>
      <c r="S11" s="486">
        <f t="shared" si="0"/>
        <v>0</v>
      </c>
      <c r="T11" s="487" t="s">
        <v>836</v>
      </c>
    </row>
    <row r="12" spans="1:21" ht="27.6">
      <c r="A12" s="498"/>
      <c r="B12" s="470" t="s">
        <v>837</v>
      </c>
      <c r="C12" s="470"/>
      <c r="D12" s="470"/>
      <c r="E12" s="507" t="s">
        <v>838</v>
      </c>
      <c r="F12" s="472" t="s">
        <v>839</v>
      </c>
      <c r="G12" s="508"/>
      <c r="H12" s="508"/>
      <c r="I12" s="508"/>
      <c r="J12" s="508"/>
      <c r="K12" s="509">
        <v>1</v>
      </c>
      <c r="L12" s="476" t="s">
        <v>826</v>
      </c>
      <c r="M12" s="510"/>
      <c r="N12" s="510"/>
      <c r="O12" s="510"/>
      <c r="P12" s="510"/>
      <c r="Q12" s="506"/>
      <c r="R12" s="627">
        <v>0</v>
      </c>
      <c r="S12" s="486">
        <f t="shared" si="0"/>
        <v>0</v>
      </c>
      <c r="T12" s="487" t="s">
        <v>840</v>
      </c>
    </row>
    <row r="13" spans="1:21" ht="27.6">
      <c r="A13" s="498"/>
      <c r="B13" s="470" t="s">
        <v>841</v>
      </c>
      <c r="C13" s="470"/>
      <c r="D13" s="470"/>
      <c r="E13" s="505" t="s">
        <v>842</v>
      </c>
      <c r="F13" s="472" t="s">
        <v>843</v>
      </c>
      <c r="G13" s="474"/>
      <c r="H13" s="474"/>
      <c r="I13" s="474"/>
      <c r="J13" s="474"/>
      <c r="K13" s="475">
        <v>1</v>
      </c>
      <c r="L13" s="483" t="s">
        <v>826</v>
      </c>
      <c r="M13" s="477"/>
      <c r="N13" s="477"/>
      <c r="O13" s="477"/>
      <c r="P13" s="477"/>
      <c r="Q13" s="506"/>
      <c r="R13" s="627">
        <v>0</v>
      </c>
      <c r="S13" s="486">
        <f t="shared" si="0"/>
        <v>0</v>
      </c>
      <c r="T13" s="487" t="s">
        <v>844</v>
      </c>
    </row>
    <row r="14" spans="1:21" ht="27.6">
      <c r="A14" s="498"/>
      <c r="B14" s="470" t="s">
        <v>845</v>
      </c>
      <c r="C14" s="470"/>
      <c r="D14" s="470"/>
      <c r="E14" s="505" t="s">
        <v>846</v>
      </c>
      <c r="F14" s="472" t="s">
        <v>847</v>
      </c>
      <c r="G14" s="474"/>
      <c r="H14" s="474"/>
      <c r="I14" s="474"/>
      <c r="J14" s="474"/>
      <c r="K14" s="475">
        <v>1</v>
      </c>
      <c r="L14" s="483" t="s">
        <v>826</v>
      </c>
      <c r="M14" s="477"/>
      <c r="N14" s="477"/>
      <c r="O14" s="477"/>
      <c r="P14" s="477"/>
      <c r="Q14" s="506"/>
      <c r="R14" s="627">
        <v>0</v>
      </c>
      <c r="S14" s="486">
        <f t="shared" si="0"/>
        <v>0</v>
      </c>
      <c r="T14" s="487" t="s">
        <v>848</v>
      </c>
    </row>
    <row r="15" spans="1:21">
      <c r="A15" s="498"/>
      <c r="B15" s="470" t="s">
        <v>849</v>
      </c>
      <c r="C15" s="470"/>
      <c r="D15" s="470"/>
      <c r="E15" s="505" t="s">
        <v>850</v>
      </c>
      <c r="F15" s="472" t="s">
        <v>851</v>
      </c>
      <c r="G15" s="474"/>
      <c r="H15" s="474"/>
      <c r="I15" s="474"/>
      <c r="J15" s="474"/>
      <c r="K15" s="475">
        <v>1</v>
      </c>
      <c r="L15" s="483" t="s">
        <v>826</v>
      </c>
      <c r="M15" s="477"/>
      <c r="N15" s="477"/>
      <c r="O15" s="477"/>
      <c r="P15" s="477"/>
      <c r="Q15" s="506"/>
      <c r="R15" s="627">
        <v>0</v>
      </c>
      <c r="S15" s="486">
        <f t="shared" si="0"/>
        <v>0</v>
      </c>
      <c r="T15" s="487"/>
    </row>
    <row r="16" spans="1:21" ht="25.5" customHeight="1">
      <c r="A16" s="498"/>
      <c r="B16" s="470" t="s">
        <v>852</v>
      </c>
      <c r="C16" s="470"/>
      <c r="D16" s="470"/>
      <c r="E16" s="505" t="s">
        <v>853</v>
      </c>
      <c r="F16" s="511" t="s">
        <v>854</v>
      </c>
      <c r="G16" s="474"/>
      <c r="H16" s="474"/>
      <c r="I16" s="474"/>
      <c r="J16" s="474"/>
      <c r="K16" s="475">
        <v>1</v>
      </c>
      <c r="L16" s="483" t="s">
        <v>826</v>
      </c>
      <c r="M16" s="477"/>
      <c r="N16" s="477"/>
      <c r="O16" s="477"/>
      <c r="P16" s="477"/>
      <c r="Q16" s="506"/>
      <c r="R16" s="627">
        <v>0</v>
      </c>
      <c r="S16" s="486">
        <f t="shared" si="0"/>
        <v>0</v>
      </c>
      <c r="T16" s="487"/>
    </row>
    <row r="17" spans="1:22" ht="25.5" customHeight="1">
      <c r="A17" s="498"/>
      <c r="B17" s="470" t="s">
        <v>855</v>
      </c>
      <c r="C17" s="470"/>
      <c r="D17" s="470"/>
      <c r="E17" s="505" t="s">
        <v>853</v>
      </c>
      <c r="F17" s="472" t="s">
        <v>856</v>
      </c>
      <c r="G17" s="474"/>
      <c r="H17" s="474"/>
      <c r="I17" s="474"/>
      <c r="J17" s="474"/>
      <c r="K17" s="475">
        <v>1</v>
      </c>
      <c r="L17" s="483" t="s">
        <v>826</v>
      </c>
      <c r="M17" s="477"/>
      <c r="N17" s="477"/>
      <c r="O17" s="477"/>
      <c r="P17" s="477"/>
      <c r="Q17" s="506"/>
      <c r="R17" s="627">
        <v>0</v>
      </c>
      <c r="S17" s="486">
        <f t="shared" si="0"/>
        <v>0</v>
      </c>
      <c r="T17" s="487"/>
    </row>
    <row r="18" spans="1:22" ht="25.5" customHeight="1">
      <c r="A18" s="498"/>
      <c r="B18" s="470" t="s">
        <v>857</v>
      </c>
      <c r="C18" s="470"/>
      <c r="D18" s="470"/>
      <c r="E18" s="505" t="s">
        <v>858</v>
      </c>
      <c r="F18" s="472" t="s">
        <v>859</v>
      </c>
      <c r="G18" s="474"/>
      <c r="H18" s="474"/>
      <c r="I18" s="474"/>
      <c r="J18" s="474"/>
      <c r="K18" s="475">
        <v>1</v>
      </c>
      <c r="L18" s="483" t="s">
        <v>826</v>
      </c>
      <c r="M18" s="477"/>
      <c r="N18" s="477"/>
      <c r="O18" s="477">
        <v>100</v>
      </c>
      <c r="P18" s="484"/>
      <c r="Q18" s="506"/>
      <c r="R18" s="627">
        <v>0</v>
      </c>
      <c r="S18" s="486">
        <f t="shared" si="0"/>
        <v>0</v>
      </c>
      <c r="T18" s="487"/>
      <c r="U18" s="450" t="s">
        <v>34</v>
      </c>
      <c r="V18" s="450" t="s">
        <v>34</v>
      </c>
    </row>
    <row r="19" spans="1:22" ht="25.5" customHeight="1">
      <c r="A19" s="498"/>
      <c r="B19" s="470"/>
      <c r="C19" s="470"/>
      <c r="D19" s="470"/>
      <c r="E19" s="507" t="s">
        <v>860</v>
      </c>
      <c r="F19" s="472" t="s">
        <v>861</v>
      </c>
      <c r="G19" s="508"/>
      <c r="H19" s="508"/>
      <c r="I19" s="508"/>
      <c r="J19" s="508"/>
      <c r="K19" s="509">
        <v>4</v>
      </c>
      <c r="L19" s="476" t="s">
        <v>826</v>
      </c>
      <c r="M19" s="510"/>
      <c r="N19" s="510"/>
      <c r="O19" s="510"/>
      <c r="P19" s="510"/>
      <c r="Q19" s="506"/>
      <c r="R19" s="627">
        <v>0</v>
      </c>
      <c r="S19" s="486">
        <f t="shared" si="0"/>
        <v>0</v>
      </c>
      <c r="T19" s="487"/>
    </row>
    <row r="20" spans="1:22" ht="25.5" customHeight="1">
      <c r="A20" s="498"/>
      <c r="B20" s="470"/>
      <c r="C20" s="470"/>
      <c r="D20" s="470"/>
      <c r="E20" s="507" t="s">
        <v>860</v>
      </c>
      <c r="F20" s="472" t="s">
        <v>862</v>
      </c>
      <c r="G20" s="508"/>
      <c r="H20" s="508"/>
      <c r="I20" s="508"/>
      <c r="J20" s="508"/>
      <c r="K20" s="509">
        <v>4</v>
      </c>
      <c r="L20" s="476" t="s">
        <v>826</v>
      </c>
      <c r="M20" s="510"/>
      <c r="N20" s="510"/>
      <c r="O20" s="510"/>
      <c r="P20" s="510"/>
      <c r="Q20" s="506"/>
      <c r="R20" s="627">
        <v>0</v>
      </c>
      <c r="S20" s="486">
        <f t="shared" si="0"/>
        <v>0</v>
      </c>
      <c r="T20" s="487"/>
    </row>
    <row r="21" spans="1:22" ht="25.5" customHeight="1">
      <c r="A21" s="498"/>
      <c r="B21" s="470" t="s">
        <v>863</v>
      </c>
      <c r="C21" s="470"/>
      <c r="D21" s="470"/>
      <c r="E21" s="507" t="s">
        <v>864</v>
      </c>
      <c r="F21" s="472" t="s">
        <v>865</v>
      </c>
      <c r="G21" s="508"/>
      <c r="H21" s="508"/>
      <c r="I21" s="508"/>
      <c r="J21" s="508"/>
      <c r="K21" s="509">
        <v>1</v>
      </c>
      <c r="L21" s="476" t="s">
        <v>826</v>
      </c>
      <c r="M21" s="510"/>
      <c r="N21" s="510"/>
      <c r="O21" s="510"/>
      <c r="P21" s="510"/>
      <c r="Q21" s="506"/>
      <c r="R21" s="627">
        <v>0</v>
      </c>
      <c r="S21" s="486">
        <f t="shared" si="0"/>
        <v>0</v>
      </c>
      <c r="T21" s="487"/>
    </row>
    <row r="22" spans="1:22" ht="25.5" customHeight="1">
      <c r="A22" s="498"/>
      <c r="B22" s="470" t="s">
        <v>866</v>
      </c>
      <c r="C22" s="470"/>
      <c r="D22" s="470"/>
      <c r="E22" s="507" t="s">
        <v>867</v>
      </c>
      <c r="F22" s="472"/>
      <c r="G22" s="508"/>
      <c r="H22" s="508"/>
      <c r="I22" s="508"/>
      <c r="J22" s="508"/>
      <c r="K22" s="509">
        <v>1</v>
      </c>
      <c r="L22" s="476" t="s">
        <v>826</v>
      </c>
      <c r="M22" s="510"/>
      <c r="N22" s="510"/>
      <c r="O22" s="510"/>
      <c r="P22" s="510"/>
      <c r="Q22" s="506"/>
      <c r="R22" s="627">
        <v>0</v>
      </c>
      <c r="S22" s="486">
        <f t="shared" si="0"/>
        <v>0</v>
      </c>
      <c r="T22" s="487"/>
    </row>
    <row r="23" spans="1:22" ht="25.5" customHeight="1">
      <c r="A23" s="498"/>
      <c r="B23" s="470"/>
      <c r="C23" s="470"/>
      <c r="D23" s="470"/>
      <c r="E23" s="507" t="s">
        <v>868</v>
      </c>
      <c r="F23" s="472"/>
      <c r="G23" s="508"/>
      <c r="H23" s="508"/>
      <c r="I23" s="508"/>
      <c r="J23" s="508"/>
      <c r="K23" s="509">
        <v>3</v>
      </c>
      <c r="L23" s="476" t="s">
        <v>869</v>
      </c>
      <c r="M23" s="510"/>
      <c r="N23" s="510"/>
      <c r="O23" s="510"/>
      <c r="P23" s="510"/>
      <c r="Q23" s="506"/>
      <c r="R23" s="627">
        <v>0</v>
      </c>
      <c r="S23" s="486">
        <f t="shared" si="0"/>
        <v>0</v>
      </c>
      <c r="T23" s="487"/>
    </row>
    <row r="24" spans="1:22" ht="25.5" customHeight="1">
      <c r="A24" s="498"/>
      <c r="B24" s="470" t="s">
        <v>870</v>
      </c>
      <c r="C24" s="470"/>
      <c r="D24" s="470"/>
      <c r="E24" s="507" t="s">
        <v>871</v>
      </c>
      <c r="F24" s="472" t="s">
        <v>872</v>
      </c>
      <c r="G24" s="508"/>
      <c r="H24" s="508"/>
      <c r="I24" s="508"/>
      <c r="J24" s="508"/>
      <c r="K24" s="509">
        <v>1</v>
      </c>
      <c r="L24" s="476" t="s">
        <v>873</v>
      </c>
      <c r="M24" s="510"/>
      <c r="N24" s="510"/>
      <c r="O24" s="510">
        <f>O9*K9+O8*K8+(K18*O18)+(K10*O10)</f>
        <v>1380</v>
      </c>
      <c r="P24" s="510">
        <f>P8</f>
        <v>230</v>
      </c>
      <c r="Q24" s="506"/>
      <c r="R24" s="627">
        <v>0</v>
      </c>
      <c r="S24" s="486">
        <f t="shared" si="0"/>
        <v>0</v>
      </c>
      <c r="T24" s="487" t="s">
        <v>874</v>
      </c>
    </row>
    <row r="25" spans="1:22" ht="25.5" customHeight="1">
      <c r="A25" s="498"/>
      <c r="B25" s="470" t="s">
        <v>875</v>
      </c>
      <c r="C25" s="470"/>
      <c r="D25" s="470"/>
      <c r="E25" s="507" t="s">
        <v>876</v>
      </c>
      <c r="F25" s="472" t="s">
        <v>877</v>
      </c>
      <c r="G25" s="508"/>
      <c r="H25" s="508"/>
      <c r="I25" s="508"/>
      <c r="J25" s="508"/>
      <c r="K25" s="509">
        <v>5</v>
      </c>
      <c r="L25" s="476" t="s">
        <v>878</v>
      </c>
      <c r="M25" s="510"/>
      <c r="N25" s="510"/>
      <c r="O25" s="510"/>
      <c r="P25" s="510"/>
      <c r="Q25" s="506"/>
      <c r="R25" s="627">
        <v>0</v>
      </c>
      <c r="S25" s="486">
        <f t="shared" si="0"/>
        <v>0</v>
      </c>
      <c r="T25" s="487" t="s">
        <v>879</v>
      </c>
    </row>
    <row r="26" spans="1:22" ht="33.75" customHeight="1">
      <c r="A26" s="498"/>
      <c r="B26" s="470"/>
      <c r="C26" s="470"/>
      <c r="D26" s="470"/>
      <c r="E26" s="507" t="s">
        <v>876</v>
      </c>
      <c r="F26" s="472" t="s">
        <v>880</v>
      </c>
      <c r="G26" s="508"/>
      <c r="H26" s="508"/>
      <c r="I26" s="508"/>
      <c r="J26" s="508"/>
      <c r="K26" s="509"/>
      <c r="L26" s="476"/>
      <c r="M26" s="510"/>
      <c r="N26" s="510"/>
      <c r="O26" s="510"/>
      <c r="P26" s="510"/>
      <c r="Q26" s="506"/>
      <c r="R26" s="486"/>
      <c r="S26" s="486">
        <f t="shared" si="0"/>
        <v>0</v>
      </c>
      <c r="T26" s="487" t="s">
        <v>881</v>
      </c>
    </row>
    <row r="27" spans="1:22">
      <c r="A27" s="462"/>
      <c r="B27" s="463"/>
      <c r="C27" s="463"/>
      <c r="D27" s="463"/>
      <c r="E27" s="463"/>
      <c r="F27" s="463"/>
      <c r="G27" s="463"/>
      <c r="H27" s="463"/>
      <c r="I27" s="463"/>
      <c r="J27" s="463"/>
      <c r="K27" s="464"/>
      <c r="L27" s="463"/>
      <c r="M27" s="463"/>
      <c r="N27" s="463"/>
      <c r="O27" s="463"/>
      <c r="P27" s="463"/>
      <c r="Q27" s="465"/>
      <c r="R27" s="466"/>
      <c r="S27" s="486"/>
      <c r="T27" s="467"/>
    </row>
    <row r="28" spans="1:22" ht="41.4">
      <c r="A28" s="481" t="s">
        <v>882</v>
      </c>
      <c r="B28" s="469"/>
      <c r="C28" s="470" t="s">
        <v>883</v>
      </c>
      <c r="D28" s="474">
        <v>1700</v>
      </c>
      <c r="E28" s="472" t="s">
        <v>884</v>
      </c>
      <c r="F28" s="472" t="s">
        <v>885</v>
      </c>
      <c r="G28" s="474">
        <v>1600</v>
      </c>
      <c r="H28" s="474">
        <v>2650</v>
      </c>
      <c r="I28" s="474">
        <v>2460</v>
      </c>
      <c r="J28" s="469">
        <f>K28*11.6</f>
        <v>335.50099999999992</v>
      </c>
      <c r="K28" s="482">
        <f>(((2*(G28*I28+H28*I28))+G28*H28)/1000000)*1.15</f>
        <v>28.922499999999996</v>
      </c>
      <c r="L28" s="483" t="s">
        <v>819</v>
      </c>
      <c r="M28" s="477" t="s">
        <v>820</v>
      </c>
      <c r="N28" s="477" t="s">
        <v>821</v>
      </c>
      <c r="O28" s="477" t="s">
        <v>820</v>
      </c>
      <c r="P28" s="484"/>
      <c r="Q28" s="485"/>
      <c r="R28" s="627">
        <v>0</v>
      </c>
      <c r="S28" s="486">
        <f t="shared" si="0"/>
        <v>0</v>
      </c>
      <c r="T28" s="487"/>
    </row>
    <row r="29" spans="1:22" ht="41.4">
      <c r="A29" s="488"/>
      <c r="B29" s="470" t="s">
        <v>886</v>
      </c>
      <c r="C29" s="512"/>
      <c r="D29" s="512"/>
      <c r="E29" s="490" t="s">
        <v>887</v>
      </c>
      <c r="F29" s="491" t="s">
        <v>888</v>
      </c>
      <c r="G29" s="492">
        <v>700</v>
      </c>
      <c r="H29" s="492">
        <v>68</v>
      </c>
      <c r="I29" s="492">
        <v>2000</v>
      </c>
      <c r="J29" s="492"/>
      <c r="K29" s="493">
        <v>1</v>
      </c>
      <c r="L29" s="494" t="s">
        <v>826</v>
      </c>
      <c r="M29" s="495"/>
      <c r="N29" s="495"/>
      <c r="O29" s="495"/>
      <c r="P29" s="513"/>
      <c r="Q29" s="496"/>
      <c r="R29" s="627">
        <v>0</v>
      </c>
      <c r="S29" s="486">
        <f t="shared" si="0"/>
        <v>0</v>
      </c>
      <c r="T29" s="497"/>
    </row>
    <row r="30" spans="1:22" ht="73.8">
      <c r="A30" s="498"/>
      <c r="B30" s="470" t="s">
        <v>889</v>
      </c>
      <c r="C30" s="514"/>
      <c r="D30" s="499"/>
      <c r="E30" s="500" t="s">
        <v>828</v>
      </c>
      <c r="F30" s="491" t="s">
        <v>890</v>
      </c>
      <c r="G30" s="492">
        <v>1105</v>
      </c>
      <c r="H30" s="492">
        <v>533</v>
      </c>
      <c r="I30" s="492">
        <v>253</v>
      </c>
      <c r="J30" s="492">
        <v>16</v>
      </c>
      <c r="K30" s="493">
        <v>1</v>
      </c>
      <c r="L30" s="494" t="s">
        <v>826</v>
      </c>
      <c r="M30" s="502">
        <v>2100</v>
      </c>
      <c r="N30" s="501"/>
      <c r="O30" s="495">
        <v>280</v>
      </c>
      <c r="P30" s="495">
        <v>230</v>
      </c>
      <c r="Q30" s="495"/>
      <c r="R30" s="627">
        <v>0</v>
      </c>
      <c r="S30" s="486">
        <f t="shared" si="0"/>
        <v>0</v>
      </c>
      <c r="T30" s="487"/>
    </row>
    <row r="31" spans="1:22" ht="33.75" customHeight="1">
      <c r="A31" s="498"/>
      <c r="B31" s="470" t="s">
        <v>891</v>
      </c>
      <c r="C31" s="499"/>
      <c r="D31" s="499"/>
      <c r="E31" s="504" t="s">
        <v>831</v>
      </c>
      <c r="F31" s="491" t="s">
        <v>832</v>
      </c>
      <c r="G31" s="492"/>
      <c r="H31" s="492"/>
      <c r="I31" s="492"/>
      <c r="J31" s="492"/>
      <c r="K31" s="493">
        <v>1</v>
      </c>
      <c r="L31" s="494" t="s">
        <v>826</v>
      </c>
      <c r="M31" s="501"/>
      <c r="N31" s="501"/>
      <c r="O31" s="495">
        <v>1000</v>
      </c>
      <c r="P31" s="495"/>
      <c r="Q31" s="496"/>
      <c r="R31" s="627">
        <v>0</v>
      </c>
      <c r="S31" s="486">
        <f t="shared" si="0"/>
        <v>0</v>
      </c>
      <c r="T31" s="487"/>
    </row>
    <row r="32" spans="1:22" ht="25.5" customHeight="1">
      <c r="A32" s="515"/>
      <c r="B32" s="499"/>
      <c r="C32" s="499"/>
      <c r="D32" s="499"/>
      <c r="E32" s="504"/>
      <c r="F32" s="491"/>
      <c r="G32" s="492"/>
      <c r="H32" s="492"/>
      <c r="I32" s="492"/>
      <c r="J32" s="492"/>
      <c r="K32" s="493"/>
      <c r="L32" s="494"/>
      <c r="M32" s="495"/>
      <c r="N32" s="495"/>
      <c r="O32" s="495"/>
      <c r="P32" s="495"/>
      <c r="Q32" s="496"/>
      <c r="R32" s="506"/>
      <c r="S32" s="486"/>
      <c r="T32" s="497"/>
    </row>
    <row r="33" spans="1:20" ht="27.6">
      <c r="A33" s="515"/>
      <c r="B33" s="499" t="s">
        <v>892</v>
      </c>
      <c r="C33" s="499"/>
      <c r="D33" s="499"/>
      <c r="E33" s="504" t="s">
        <v>834</v>
      </c>
      <c r="F33" s="491" t="s">
        <v>835</v>
      </c>
      <c r="G33" s="492"/>
      <c r="H33" s="492"/>
      <c r="I33" s="492"/>
      <c r="J33" s="492"/>
      <c r="K33" s="493">
        <v>1</v>
      </c>
      <c r="L33" s="494" t="s">
        <v>826</v>
      </c>
      <c r="M33" s="495"/>
      <c r="N33" s="495"/>
      <c r="O33" s="495"/>
      <c r="P33" s="495"/>
      <c r="Q33" s="496"/>
      <c r="R33" s="627">
        <v>0</v>
      </c>
      <c r="S33" s="486">
        <f t="shared" si="0"/>
        <v>0</v>
      </c>
      <c r="T33" s="497"/>
    </row>
    <row r="34" spans="1:20">
      <c r="A34" s="515"/>
      <c r="B34" s="499" t="s">
        <v>893</v>
      </c>
      <c r="C34" s="499"/>
      <c r="D34" s="499"/>
      <c r="E34" s="517" t="s">
        <v>838</v>
      </c>
      <c r="F34" s="491" t="s">
        <v>839</v>
      </c>
      <c r="G34" s="518"/>
      <c r="H34" s="518"/>
      <c r="I34" s="518"/>
      <c r="J34" s="518"/>
      <c r="K34" s="519">
        <v>1</v>
      </c>
      <c r="L34" s="520" t="s">
        <v>826</v>
      </c>
      <c r="M34" s="521"/>
      <c r="N34" s="521"/>
      <c r="O34" s="521"/>
      <c r="P34" s="521"/>
      <c r="Q34" s="496"/>
      <c r="R34" s="627">
        <v>0</v>
      </c>
      <c r="S34" s="486">
        <f t="shared" si="0"/>
        <v>0</v>
      </c>
      <c r="T34" s="497"/>
    </row>
    <row r="35" spans="1:20" ht="25.5" customHeight="1">
      <c r="A35" s="515"/>
      <c r="B35" s="499" t="s">
        <v>894</v>
      </c>
      <c r="C35" s="499"/>
      <c r="D35" s="499"/>
      <c r="E35" s="517" t="s">
        <v>842</v>
      </c>
      <c r="F35" s="491" t="s">
        <v>843</v>
      </c>
      <c r="G35" s="518"/>
      <c r="H35" s="518"/>
      <c r="I35" s="518"/>
      <c r="J35" s="518"/>
      <c r="K35" s="519">
        <v>1</v>
      </c>
      <c r="L35" s="520" t="s">
        <v>826</v>
      </c>
      <c r="M35" s="521"/>
      <c r="N35" s="521"/>
      <c r="O35" s="521"/>
      <c r="P35" s="521"/>
      <c r="Q35" s="496"/>
      <c r="R35" s="627">
        <v>0</v>
      </c>
      <c r="S35" s="486">
        <f t="shared" si="0"/>
        <v>0</v>
      </c>
      <c r="T35" s="497" t="s">
        <v>844</v>
      </c>
    </row>
    <row r="36" spans="1:20" ht="25.5" customHeight="1">
      <c r="A36" s="515"/>
      <c r="B36" s="499" t="s">
        <v>895</v>
      </c>
      <c r="C36" s="499"/>
      <c r="D36" s="499"/>
      <c r="E36" s="517" t="s">
        <v>846</v>
      </c>
      <c r="F36" s="491" t="s">
        <v>847</v>
      </c>
      <c r="G36" s="518"/>
      <c r="H36" s="518"/>
      <c r="I36" s="518"/>
      <c r="J36" s="518"/>
      <c r="K36" s="519">
        <v>1</v>
      </c>
      <c r="L36" s="520" t="s">
        <v>826</v>
      </c>
      <c r="M36" s="521"/>
      <c r="N36" s="521"/>
      <c r="O36" s="521"/>
      <c r="P36" s="521"/>
      <c r="Q36" s="496"/>
      <c r="R36" s="627">
        <v>0</v>
      </c>
      <c r="S36" s="486">
        <f t="shared" si="0"/>
        <v>0</v>
      </c>
      <c r="T36" s="497" t="s">
        <v>848</v>
      </c>
    </row>
    <row r="37" spans="1:20" ht="25.5" customHeight="1">
      <c r="A37" s="515"/>
      <c r="B37" s="499" t="s">
        <v>896</v>
      </c>
      <c r="C37" s="499"/>
      <c r="D37" s="499"/>
      <c r="E37" s="517" t="s">
        <v>850</v>
      </c>
      <c r="F37" s="491" t="s">
        <v>851</v>
      </c>
      <c r="G37" s="518"/>
      <c r="H37" s="518"/>
      <c r="I37" s="518"/>
      <c r="J37" s="518"/>
      <c r="K37" s="519">
        <v>1</v>
      </c>
      <c r="L37" s="520" t="s">
        <v>826</v>
      </c>
      <c r="M37" s="521"/>
      <c r="N37" s="521"/>
      <c r="O37" s="521"/>
      <c r="P37" s="521"/>
      <c r="Q37" s="496"/>
      <c r="R37" s="627">
        <v>0</v>
      </c>
      <c r="S37" s="486">
        <f t="shared" si="0"/>
        <v>0</v>
      </c>
      <c r="T37" s="497"/>
    </row>
    <row r="38" spans="1:20" ht="25.5" customHeight="1">
      <c r="A38" s="515"/>
      <c r="B38" s="499" t="s">
        <v>897</v>
      </c>
      <c r="C38" s="499"/>
      <c r="D38" s="499"/>
      <c r="E38" s="517" t="s">
        <v>853</v>
      </c>
      <c r="F38" s="491" t="s">
        <v>854</v>
      </c>
      <c r="G38" s="518"/>
      <c r="H38" s="518"/>
      <c r="I38" s="518"/>
      <c r="J38" s="518"/>
      <c r="K38" s="519">
        <v>1</v>
      </c>
      <c r="L38" s="520" t="s">
        <v>826</v>
      </c>
      <c r="M38" s="521"/>
      <c r="N38" s="521"/>
      <c r="O38" s="521"/>
      <c r="P38" s="521"/>
      <c r="Q38" s="496"/>
      <c r="R38" s="627">
        <v>0</v>
      </c>
      <c r="S38" s="486">
        <f t="shared" si="0"/>
        <v>0</v>
      </c>
      <c r="T38" s="497"/>
    </row>
    <row r="39" spans="1:20" ht="25.5" customHeight="1">
      <c r="A39" s="515"/>
      <c r="B39" s="499" t="s">
        <v>898</v>
      </c>
      <c r="C39" s="499"/>
      <c r="D39" s="499"/>
      <c r="E39" s="517" t="s">
        <v>853</v>
      </c>
      <c r="F39" s="491" t="s">
        <v>899</v>
      </c>
      <c r="G39" s="518"/>
      <c r="H39" s="518"/>
      <c r="I39" s="518"/>
      <c r="J39" s="518"/>
      <c r="K39" s="519">
        <v>1</v>
      </c>
      <c r="L39" s="520" t="s">
        <v>826</v>
      </c>
      <c r="M39" s="521"/>
      <c r="N39" s="521"/>
      <c r="O39" s="521"/>
      <c r="P39" s="521"/>
      <c r="Q39" s="496"/>
      <c r="R39" s="627">
        <v>0</v>
      </c>
      <c r="S39" s="486">
        <f t="shared" si="0"/>
        <v>0</v>
      </c>
      <c r="T39" s="497"/>
    </row>
    <row r="40" spans="1:20" ht="25.5" customHeight="1">
      <c r="A40" s="515"/>
      <c r="B40" s="499" t="s">
        <v>900</v>
      </c>
      <c r="C40" s="499"/>
      <c r="D40" s="499"/>
      <c r="E40" s="504" t="s">
        <v>858</v>
      </c>
      <c r="F40" s="491" t="s">
        <v>859</v>
      </c>
      <c r="G40" s="492"/>
      <c r="H40" s="492"/>
      <c r="I40" s="492"/>
      <c r="J40" s="492"/>
      <c r="K40" s="493">
        <v>1</v>
      </c>
      <c r="L40" s="494" t="s">
        <v>826</v>
      </c>
      <c r="M40" s="495"/>
      <c r="N40" s="495"/>
      <c r="O40" s="495">
        <v>100</v>
      </c>
      <c r="P40" s="513"/>
      <c r="Q40" s="496"/>
      <c r="R40" s="627">
        <v>0</v>
      </c>
      <c r="S40" s="486">
        <f t="shared" si="0"/>
        <v>0</v>
      </c>
      <c r="T40" s="497"/>
    </row>
    <row r="41" spans="1:20" ht="25.5" customHeight="1">
      <c r="A41" s="515"/>
      <c r="B41" s="492"/>
      <c r="C41" s="492"/>
      <c r="D41" s="492"/>
      <c r="E41" s="504" t="s">
        <v>868</v>
      </c>
      <c r="F41" s="491"/>
      <c r="G41" s="492"/>
      <c r="H41" s="492"/>
      <c r="I41" s="492"/>
      <c r="J41" s="492"/>
      <c r="K41" s="493">
        <v>3</v>
      </c>
      <c r="L41" s="494" t="s">
        <v>869</v>
      </c>
      <c r="M41" s="495"/>
      <c r="N41" s="495"/>
      <c r="O41" s="495"/>
      <c r="P41" s="513"/>
      <c r="Q41" s="496"/>
      <c r="R41" s="627">
        <v>0</v>
      </c>
      <c r="S41" s="486">
        <f t="shared" si="0"/>
        <v>0</v>
      </c>
      <c r="T41" s="497"/>
    </row>
    <row r="42" spans="1:20" ht="25.5" customHeight="1">
      <c r="A42" s="498"/>
      <c r="B42" s="470" t="s">
        <v>901</v>
      </c>
      <c r="C42" s="474"/>
      <c r="D42" s="522"/>
      <c r="E42" s="505" t="s">
        <v>871</v>
      </c>
      <c r="F42" s="472" t="s">
        <v>872</v>
      </c>
      <c r="G42" s="474"/>
      <c r="H42" s="474"/>
      <c r="I42" s="474"/>
      <c r="J42" s="474"/>
      <c r="K42" s="475">
        <v>1</v>
      </c>
      <c r="L42" s="483" t="s">
        <v>873</v>
      </c>
      <c r="M42" s="477"/>
      <c r="N42" s="477"/>
      <c r="O42" s="477">
        <f>(O31*K31)+(O30*K30)+(K40*O40)+(O32*K32)</f>
        <v>1380</v>
      </c>
      <c r="P42" s="477">
        <f>P30</f>
        <v>230</v>
      </c>
      <c r="Q42" s="485"/>
      <c r="R42" s="627">
        <v>0</v>
      </c>
      <c r="S42" s="486">
        <f t="shared" si="0"/>
        <v>0</v>
      </c>
      <c r="T42" s="505" t="s">
        <v>874</v>
      </c>
    </row>
    <row r="43" spans="1:20" ht="18">
      <c r="A43" s="498"/>
      <c r="B43" s="470" t="s">
        <v>902</v>
      </c>
      <c r="C43" s="474"/>
      <c r="D43" s="474"/>
      <c r="E43" s="505" t="s">
        <v>876</v>
      </c>
      <c r="F43" s="472" t="s">
        <v>877</v>
      </c>
      <c r="G43" s="474"/>
      <c r="H43" s="474"/>
      <c r="I43" s="474"/>
      <c r="J43" s="474"/>
      <c r="K43" s="475">
        <v>5</v>
      </c>
      <c r="L43" s="483" t="s">
        <v>878</v>
      </c>
      <c r="M43" s="477"/>
      <c r="N43" s="477"/>
      <c r="O43" s="477"/>
      <c r="P43" s="477"/>
      <c r="Q43" s="485"/>
      <c r="R43" s="627">
        <v>0</v>
      </c>
      <c r="S43" s="486">
        <f t="shared" si="0"/>
        <v>0</v>
      </c>
      <c r="T43" s="487" t="s">
        <v>879</v>
      </c>
    </row>
    <row r="44" spans="1:20">
      <c r="A44" s="462"/>
      <c r="B44" s="463"/>
      <c r="C44" s="463"/>
      <c r="D44" s="463"/>
      <c r="E44" s="463"/>
      <c r="F44" s="463"/>
      <c r="G44" s="463"/>
      <c r="H44" s="463"/>
      <c r="I44" s="463"/>
      <c r="J44" s="463"/>
      <c r="K44" s="464"/>
      <c r="L44" s="463"/>
      <c r="M44" s="463"/>
      <c r="N44" s="463"/>
      <c r="O44" s="463"/>
      <c r="P44" s="463"/>
      <c r="Q44" s="465"/>
      <c r="R44" s="466"/>
      <c r="S44" s="486"/>
      <c r="T44" s="467"/>
    </row>
    <row r="45" spans="1:20" ht="41.4">
      <c r="A45" s="481" t="s">
        <v>903</v>
      </c>
      <c r="B45" s="469"/>
      <c r="C45" s="470" t="s">
        <v>883</v>
      </c>
      <c r="D45" s="474">
        <v>858</v>
      </c>
      <c r="E45" s="472" t="s">
        <v>884</v>
      </c>
      <c r="F45" s="472" t="s">
        <v>885</v>
      </c>
      <c r="G45" s="474">
        <v>2100</v>
      </c>
      <c r="H45" s="474">
        <v>1300</v>
      </c>
      <c r="I45" s="474">
        <v>2460</v>
      </c>
      <c r="J45" s="469">
        <f>K45*11.6</f>
        <v>259.56971999999996</v>
      </c>
      <c r="K45" s="482">
        <f>(((2*(G45*I45+H45*I45))+G45*H45)/1000000)*1.15</f>
        <v>22.376699999999996</v>
      </c>
      <c r="L45" s="483" t="s">
        <v>819</v>
      </c>
      <c r="M45" s="477" t="s">
        <v>820</v>
      </c>
      <c r="N45" s="477" t="s">
        <v>821</v>
      </c>
      <c r="O45" s="477" t="s">
        <v>820</v>
      </c>
      <c r="P45" s="484"/>
      <c r="Q45" s="485"/>
      <c r="R45" s="627">
        <v>0</v>
      </c>
      <c r="S45" s="486">
        <f t="shared" si="0"/>
        <v>0</v>
      </c>
      <c r="T45" s="487"/>
    </row>
    <row r="46" spans="1:20" ht="41.4">
      <c r="A46" s="488"/>
      <c r="B46" s="470" t="s">
        <v>904</v>
      </c>
      <c r="C46" s="512"/>
      <c r="D46" s="512"/>
      <c r="E46" s="490" t="s">
        <v>887</v>
      </c>
      <c r="F46" s="491" t="s">
        <v>905</v>
      </c>
      <c r="G46" s="492">
        <v>700</v>
      </c>
      <c r="H46" s="492">
        <v>68</v>
      </c>
      <c r="I46" s="492">
        <v>2000</v>
      </c>
      <c r="J46" s="492"/>
      <c r="K46" s="493">
        <v>1</v>
      </c>
      <c r="L46" s="494" t="s">
        <v>826</v>
      </c>
      <c r="M46" s="495"/>
      <c r="N46" s="495"/>
      <c r="O46" s="495"/>
      <c r="P46" s="513"/>
      <c r="Q46" s="496"/>
      <c r="R46" s="627">
        <v>0</v>
      </c>
      <c r="S46" s="486">
        <f t="shared" si="0"/>
        <v>0</v>
      </c>
      <c r="T46" s="497"/>
    </row>
    <row r="47" spans="1:20" ht="73.8">
      <c r="A47" s="498"/>
      <c r="B47" s="470" t="s">
        <v>906</v>
      </c>
      <c r="C47" s="499"/>
      <c r="D47" s="499"/>
      <c r="E47" s="500" t="s">
        <v>828</v>
      </c>
      <c r="F47" s="491" t="s">
        <v>907</v>
      </c>
      <c r="G47" s="492">
        <v>730</v>
      </c>
      <c r="H47" s="492">
        <v>533</v>
      </c>
      <c r="I47" s="492">
        <v>253</v>
      </c>
      <c r="J47" s="492">
        <v>11</v>
      </c>
      <c r="K47" s="493">
        <v>1</v>
      </c>
      <c r="L47" s="494" t="s">
        <v>826</v>
      </c>
      <c r="M47" s="502">
        <v>1400</v>
      </c>
      <c r="N47" s="501"/>
      <c r="O47" s="495">
        <v>70</v>
      </c>
      <c r="P47" s="495">
        <v>230</v>
      </c>
      <c r="Q47" s="495"/>
      <c r="R47" s="627">
        <v>0</v>
      </c>
      <c r="S47" s="486">
        <f t="shared" si="0"/>
        <v>0</v>
      </c>
      <c r="T47" s="497"/>
    </row>
    <row r="48" spans="1:20" ht="16.2">
      <c r="A48" s="498"/>
      <c r="B48" s="470" t="s">
        <v>908</v>
      </c>
      <c r="C48" s="499"/>
      <c r="D48" s="499"/>
      <c r="E48" s="504" t="s">
        <v>831</v>
      </c>
      <c r="F48" s="491" t="s">
        <v>909</v>
      </c>
      <c r="G48" s="492"/>
      <c r="H48" s="492"/>
      <c r="I48" s="492"/>
      <c r="J48" s="492"/>
      <c r="K48" s="493">
        <v>1</v>
      </c>
      <c r="L48" s="494" t="s">
        <v>826</v>
      </c>
      <c r="M48" s="501"/>
      <c r="N48" s="501"/>
      <c r="O48" s="495">
        <v>500</v>
      </c>
      <c r="P48" s="495"/>
      <c r="Q48" s="496"/>
      <c r="R48" s="627">
        <v>0</v>
      </c>
      <c r="S48" s="486">
        <f t="shared" si="0"/>
        <v>0</v>
      </c>
      <c r="T48" s="497"/>
    </row>
    <row r="49" spans="1:22">
      <c r="A49" s="498"/>
      <c r="B49" s="470"/>
      <c r="C49" s="470"/>
      <c r="D49" s="470"/>
      <c r="E49" s="505"/>
      <c r="F49" s="472"/>
      <c r="G49" s="474"/>
      <c r="H49" s="474"/>
      <c r="I49" s="474"/>
      <c r="J49" s="474"/>
      <c r="K49" s="475"/>
      <c r="L49" s="483"/>
      <c r="M49" s="477"/>
      <c r="N49" s="477"/>
      <c r="O49" s="477"/>
      <c r="P49" s="477"/>
      <c r="Q49" s="506"/>
      <c r="R49" s="506"/>
      <c r="S49" s="486"/>
      <c r="T49" s="487"/>
    </row>
    <row r="50" spans="1:22" ht="27.6">
      <c r="A50" s="498"/>
      <c r="B50" s="470" t="s">
        <v>910</v>
      </c>
      <c r="C50" s="470"/>
      <c r="D50" s="470"/>
      <c r="E50" s="505" t="s">
        <v>834</v>
      </c>
      <c r="F50" s="472" t="s">
        <v>835</v>
      </c>
      <c r="G50" s="474"/>
      <c r="H50" s="474"/>
      <c r="I50" s="474"/>
      <c r="J50" s="474"/>
      <c r="K50" s="475">
        <v>1</v>
      </c>
      <c r="L50" s="483" t="s">
        <v>826</v>
      </c>
      <c r="M50" s="477"/>
      <c r="N50" s="477"/>
      <c r="O50" s="477"/>
      <c r="P50" s="477"/>
      <c r="Q50" s="506"/>
      <c r="R50" s="627">
        <v>0</v>
      </c>
      <c r="S50" s="486">
        <f t="shared" si="0"/>
        <v>0</v>
      </c>
      <c r="T50" s="487"/>
    </row>
    <row r="51" spans="1:22" ht="27.6">
      <c r="A51" s="498"/>
      <c r="B51" s="470" t="s">
        <v>911</v>
      </c>
      <c r="C51" s="470"/>
      <c r="D51" s="470"/>
      <c r="E51" s="507" t="s">
        <v>838</v>
      </c>
      <c r="F51" s="472" t="s">
        <v>839</v>
      </c>
      <c r="G51" s="508"/>
      <c r="H51" s="508"/>
      <c r="I51" s="508"/>
      <c r="J51" s="508"/>
      <c r="K51" s="509">
        <v>1</v>
      </c>
      <c r="L51" s="476" t="s">
        <v>826</v>
      </c>
      <c r="M51" s="510"/>
      <c r="N51" s="510"/>
      <c r="O51" s="510"/>
      <c r="P51" s="510"/>
      <c r="Q51" s="506"/>
      <c r="R51" s="627">
        <v>0</v>
      </c>
      <c r="S51" s="486">
        <f t="shared" si="0"/>
        <v>0</v>
      </c>
      <c r="T51" s="487" t="s">
        <v>912</v>
      </c>
    </row>
    <row r="52" spans="1:22" ht="27.6">
      <c r="A52" s="498"/>
      <c r="B52" s="470" t="s">
        <v>913</v>
      </c>
      <c r="C52" s="470"/>
      <c r="D52" s="470"/>
      <c r="E52" s="507" t="s">
        <v>842</v>
      </c>
      <c r="F52" s="472" t="s">
        <v>843</v>
      </c>
      <c r="G52" s="508"/>
      <c r="H52" s="508"/>
      <c r="I52" s="508"/>
      <c r="J52" s="508"/>
      <c r="K52" s="509">
        <v>1</v>
      </c>
      <c r="L52" s="476" t="s">
        <v>826</v>
      </c>
      <c r="M52" s="510"/>
      <c r="N52" s="510"/>
      <c r="O52" s="510"/>
      <c r="P52" s="510"/>
      <c r="Q52" s="506"/>
      <c r="R52" s="627">
        <v>0</v>
      </c>
      <c r="S52" s="486">
        <f t="shared" si="0"/>
        <v>0</v>
      </c>
      <c r="T52" s="487" t="s">
        <v>914</v>
      </c>
    </row>
    <row r="53" spans="1:22" ht="27.6">
      <c r="A53" s="498"/>
      <c r="B53" s="470" t="s">
        <v>915</v>
      </c>
      <c r="C53" s="470"/>
      <c r="D53" s="470"/>
      <c r="E53" s="507" t="s">
        <v>846</v>
      </c>
      <c r="F53" s="472" t="s">
        <v>847</v>
      </c>
      <c r="G53" s="508"/>
      <c r="H53" s="508"/>
      <c r="I53" s="508"/>
      <c r="J53" s="508"/>
      <c r="K53" s="509">
        <v>1</v>
      </c>
      <c r="L53" s="476" t="s">
        <v>826</v>
      </c>
      <c r="M53" s="510"/>
      <c r="N53" s="510"/>
      <c r="O53" s="510"/>
      <c r="P53" s="510"/>
      <c r="Q53" s="506"/>
      <c r="R53" s="627">
        <v>0</v>
      </c>
      <c r="S53" s="486">
        <f t="shared" si="0"/>
        <v>0</v>
      </c>
      <c r="T53" s="487" t="s">
        <v>848</v>
      </c>
    </row>
    <row r="54" spans="1:22">
      <c r="A54" s="498"/>
      <c r="B54" s="470" t="s">
        <v>916</v>
      </c>
      <c r="C54" s="470"/>
      <c r="D54" s="470"/>
      <c r="E54" s="507" t="s">
        <v>850</v>
      </c>
      <c r="F54" s="472" t="s">
        <v>851</v>
      </c>
      <c r="G54" s="508"/>
      <c r="H54" s="508"/>
      <c r="I54" s="508"/>
      <c r="J54" s="508"/>
      <c r="K54" s="509">
        <v>1</v>
      </c>
      <c r="L54" s="476" t="s">
        <v>826</v>
      </c>
      <c r="M54" s="510"/>
      <c r="N54" s="510"/>
      <c r="O54" s="510"/>
      <c r="P54" s="510"/>
      <c r="Q54" s="506"/>
      <c r="R54" s="627">
        <v>0</v>
      </c>
      <c r="S54" s="486">
        <f t="shared" si="0"/>
        <v>0</v>
      </c>
      <c r="T54" s="487"/>
    </row>
    <row r="55" spans="1:22" ht="25.5" customHeight="1">
      <c r="A55" s="498"/>
      <c r="B55" s="470" t="s">
        <v>917</v>
      </c>
      <c r="C55" s="470"/>
      <c r="D55" s="470"/>
      <c r="E55" s="507" t="s">
        <v>853</v>
      </c>
      <c r="F55" s="472" t="s">
        <v>854</v>
      </c>
      <c r="G55" s="508"/>
      <c r="H55" s="508"/>
      <c r="I55" s="508"/>
      <c r="J55" s="508"/>
      <c r="K55" s="509">
        <v>1</v>
      </c>
      <c r="L55" s="476" t="s">
        <v>826</v>
      </c>
      <c r="M55" s="510"/>
      <c r="N55" s="510"/>
      <c r="O55" s="510"/>
      <c r="P55" s="510"/>
      <c r="Q55" s="506"/>
      <c r="R55" s="627">
        <v>0</v>
      </c>
      <c r="S55" s="486">
        <f t="shared" si="0"/>
        <v>0</v>
      </c>
      <c r="T55" s="487"/>
    </row>
    <row r="56" spans="1:22" ht="37.5" customHeight="1">
      <c r="A56" s="498"/>
      <c r="B56" s="470" t="s">
        <v>918</v>
      </c>
      <c r="C56" s="470"/>
      <c r="D56" s="470"/>
      <c r="E56" s="505" t="s">
        <v>853</v>
      </c>
      <c r="F56" s="472" t="s">
        <v>919</v>
      </c>
      <c r="G56" s="474"/>
      <c r="H56" s="474"/>
      <c r="I56" s="474"/>
      <c r="J56" s="474"/>
      <c r="K56" s="475">
        <v>1</v>
      </c>
      <c r="L56" s="483" t="s">
        <v>826</v>
      </c>
      <c r="M56" s="477"/>
      <c r="N56" s="477"/>
      <c r="O56" s="477"/>
      <c r="P56" s="477"/>
      <c r="Q56" s="506"/>
      <c r="R56" s="627">
        <v>0</v>
      </c>
      <c r="S56" s="486">
        <f t="shared" si="0"/>
        <v>0</v>
      </c>
      <c r="T56" s="487"/>
    </row>
    <row r="57" spans="1:22">
      <c r="A57" s="498"/>
      <c r="B57" s="470" t="s">
        <v>920</v>
      </c>
      <c r="C57" s="470"/>
      <c r="D57" s="470"/>
      <c r="E57" s="505" t="s">
        <v>858</v>
      </c>
      <c r="F57" s="472" t="s">
        <v>859</v>
      </c>
      <c r="G57" s="474"/>
      <c r="H57" s="474"/>
      <c r="I57" s="474"/>
      <c r="J57" s="474"/>
      <c r="K57" s="475">
        <v>1</v>
      </c>
      <c r="L57" s="483" t="s">
        <v>826</v>
      </c>
      <c r="M57" s="477"/>
      <c r="N57" s="477"/>
      <c r="O57" s="477">
        <v>100</v>
      </c>
      <c r="P57" s="484"/>
      <c r="Q57" s="506"/>
      <c r="R57" s="627">
        <v>0</v>
      </c>
      <c r="S57" s="486">
        <f t="shared" si="0"/>
        <v>0</v>
      </c>
      <c r="T57" s="487"/>
    </row>
    <row r="58" spans="1:22" ht="27.6">
      <c r="A58" s="498"/>
      <c r="B58" s="474"/>
      <c r="C58" s="474"/>
      <c r="D58" s="474"/>
      <c r="E58" s="505" t="s">
        <v>868</v>
      </c>
      <c r="F58" s="472"/>
      <c r="G58" s="474"/>
      <c r="H58" s="474"/>
      <c r="I58" s="474"/>
      <c r="J58" s="474"/>
      <c r="K58" s="475">
        <v>3</v>
      </c>
      <c r="L58" s="483" t="s">
        <v>869</v>
      </c>
      <c r="M58" s="477"/>
      <c r="N58" s="477"/>
      <c r="O58" s="477"/>
      <c r="P58" s="484"/>
      <c r="Q58" s="506"/>
      <c r="R58" s="627">
        <v>0</v>
      </c>
      <c r="S58" s="486">
        <f t="shared" si="0"/>
        <v>0</v>
      </c>
      <c r="T58" s="487"/>
    </row>
    <row r="59" spans="1:22" ht="18">
      <c r="A59" s="498"/>
      <c r="B59" s="470" t="s">
        <v>921</v>
      </c>
      <c r="C59" s="474"/>
      <c r="D59" s="522"/>
      <c r="E59" s="505" t="s">
        <v>871</v>
      </c>
      <c r="F59" s="472" t="s">
        <v>872</v>
      </c>
      <c r="G59" s="474"/>
      <c r="H59" s="474"/>
      <c r="I59" s="474"/>
      <c r="J59" s="474"/>
      <c r="K59" s="475">
        <v>1</v>
      </c>
      <c r="L59" s="483" t="s">
        <v>873</v>
      </c>
      <c r="M59" s="477"/>
      <c r="N59" s="477"/>
      <c r="O59" s="477">
        <f>(O48*K48)+(O47*K47)+(K57*O57)+(O49*K49)</f>
        <v>670</v>
      </c>
      <c r="P59" s="477">
        <f>P47</f>
        <v>230</v>
      </c>
      <c r="Q59" s="485"/>
      <c r="R59" s="627">
        <v>0</v>
      </c>
      <c r="S59" s="486">
        <f t="shared" si="0"/>
        <v>0</v>
      </c>
      <c r="T59" s="505" t="s">
        <v>874</v>
      </c>
    </row>
    <row r="60" spans="1:22" ht="18">
      <c r="A60" s="498"/>
      <c r="B60" s="470" t="s">
        <v>922</v>
      </c>
      <c r="C60" s="474"/>
      <c r="D60" s="474"/>
      <c r="E60" s="505" t="s">
        <v>876</v>
      </c>
      <c r="F60" s="472" t="s">
        <v>877</v>
      </c>
      <c r="G60" s="474"/>
      <c r="H60" s="474"/>
      <c r="I60" s="474"/>
      <c r="J60" s="474"/>
      <c r="K60" s="475">
        <v>5</v>
      </c>
      <c r="L60" s="483" t="s">
        <v>878</v>
      </c>
      <c r="M60" s="477"/>
      <c r="N60" s="477"/>
      <c r="O60" s="477"/>
      <c r="P60" s="477"/>
      <c r="Q60" s="485"/>
      <c r="R60" s="627">
        <v>0</v>
      </c>
      <c r="S60" s="486">
        <f t="shared" si="0"/>
        <v>0</v>
      </c>
      <c r="T60" s="487" t="s">
        <v>879</v>
      </c>
    </row>
    <row r="61" spans="1:22" ht="25.5" customHeight="1">
      <c r="A61" s="462"/>
      <c r="B61" s="463"/>
      <c r="C61" s="463"/>
      <c r="D61" s="463"/>
      <c r="E61" s="463"/>
      <c r="F61" s="463"/>
      <c r="G61" s="463"/>
      <c r="H61" s="463"/>
      <c r="I61" s="463"/>
      <c r="J61" s="463"/>
      <c r="K61" s="464"/>
      <c r="L61" s="463"/>
      <c r="M61" s="463"/>
      <c r="N61" s="463"/>
      <c r="O61" s="463"/>
      <c r="P61" s="463"/>
      <c r="Q61" s="465"/>
      <c r="R61" s="466"/>
      <c r="S61" s="486"/>
      <c r="T61" s="467"/>
      <c r="U61" s="450" t="s">
        <v>34</v>
      </c>
      <c r="V61" s="450" t="s">
        <v>34</v>
      </c>
    </row>
    <row r="62" spans="1:22" ht="41.4">
      <c r="A62" s="481" t="s">
        <v>923</v>
      </c>
      <c r="B62" s="469"/>
      <c r="C62" s="470" t="s">
        <v>883</v>
      </c>
      <c r="D62" s="474">
        <v>858</v>
      </c>
      <c r="E62" s="472" t="s">
        <v>884</v>
      </c>
      <c r="F62" s="472" t="s">
        <v>924</v>
      </c>
      <c r="G62" s="474">
        <v>2100</v>
      </c>
      <c r="H62" s="474">
        <v>1300</v>
      </c>
      <c r="I62" s="474">
        <v>2460</v>
      </c>
      <c r="J62" s="469">
        <f>K62*11.6</f>
        <v>259.56971999999996</v>
      </c>
      <c r="K62" s="482">
        <f>(((2*(G62*I62+H62*I62))+G62*H62)/1000000)*1.15</f>
        <v>22.376699999999996</v>
      </c>
      <c r="L62" s="483" t="s">
        <v>819</v>
      </c>
      <c r="M62" s="477" t="s">
        <v>820</v>
      </c>
      <c r="N62" s="477" t="s">
        <v>821</v>
      </c>
      <c r="O62" s="477" t="s">
        <v>820</v>
      </c>
      <c r="P62" s="484"/>
      <c r="Q62" s="485"/>
      <c r="R62" s="627">
        <v>0</v>
      </c>
      <c r="S62" s="486">
        <f t="shared" si="0"/>
        <v>0</v>
      </c>
      <c r="T62" s="487"/>
    </row>
    <row r="63" spans="1:22" ht="41.4">
      <c r="A63" s="488"/>
      <c r="B63" s="470" t="s">
        <v>925</v>
      </c>
      <c r="C63" s="512"/>
      <c r="D63" s="512"/>
      <c r="E63" s="490" t="s">
        <v>887</v>
      </c>
      <c r="F63" s="491" t="s">
        <v>926</v>
      </c>
      <c r="G63" s="492">
        <v>700</v>
      </c>
      <c r="H63" s="492">
        <v>68</v>
      </c>
      <c r="I63" s="492">
        <v>2000</v>
      </c>
      <c r="J63" s="492"/>
      <c r="K63" s="493">
        <v>1</v>
      </c>
      <c r="L63" s="494" t="s">
        <v>826</v>
      </c>
      <c r="M63" s="495"/>
      <c r="N63" s="495"/>
      <c r="O63" s="495"/>
      <c r="P63" s="513"/>
      <c r="Q63" s="496"/>
      <c r="R63" s="627">
        <v>0</v>
      </c>
      <c r="S63" s="486">
        <f t="shared" si="0"/>
        <v>0</v>
      </c>
      <c r="T63" s="497"/>
    </row>
    <row r="64" spans="1:22" ht="73.8">
      <c r="A64" s="498"/>
      <c r="B64" s="470" t="s">
        <v>927</v>
      </c>
      <c r="C64" s="499"/>
      <c r="D64" s="499"/>
      <c r="E64" s="500" t="s">
        <v>828</v>
      </c>
      <c r="F64" s="491" t="s">
        <v>928</v>
      </c>
      <c r="G64" s="492">
        <v>730</v>
      </c>
      <c r="H64" s="492">
        <v>533</v>
      </c>
      <c r="I64" s="492">
        <v>253</v>
      </c>
      <c r="J64" s="492">
        <v>11</v>
      </c>
      <c r="K64" s="493">
        <v>1</v>
      </c>
      <c r="L64" s="494" t="s">
        <v>826</v>
      </c>
      <c r="M64" s="502">
        <v>1400</v>
      </c>
      <c r="N64" s="501"/>
      <c r="O64" s="495">
        <v>70</v>
      </c>
      <c r="P64" s="495">
        <v>230</v>
      </c>
      <c r="Q64" s="495"/>
      <c r="R64" s="627">
        <v>0</v>
      </c>
      <c r="S64" s="486">
        <f t="shared" si="0"/>
        <v>0</v>
      </c>
      <c r="T64" s="497"/>
    </row>
    <row r="65" spans="1:102" ht="25.5" customHeight="1">
      <c r="A65" s="498"/>
      <c r="B65" s="470" t="s">
        <v>929</v>
      </c>
      <c r="C65" s="499"/>
      <c r="D65" s="499"/>
      <c r="E65" s="504" t="s">
        <v>831</v>
      </c>
      <c r="F65" s="491" t="s">
        <v>909</v>
      </c>
      <c r="G65" s="492"/>
      <c r="H65" s="492"/>
      <c r="I65" s="492"/>
      <c r="J65" s="492"/>
      <c r="K65" s="493">
        <v>1</v>
      </c>
      <c r="L65" s="494" t="s">
        <v>826</v>
      </c>
      <c r="M65" s="501"/>
      <c r="N65" s="501"/>
      <c r="O65" s="495">
        <v>500</v>
      </c>
      <c r="P65" s="495"/>
      <c r="Q65" s="496"/>
      <c r="R65" s="627">
        <v>0</v>
      </c>
      <c r="S65" s="486">
        <f t="shared" si="0"/>
        <v>0</v>
      </c>
      <c r="T65" s="497"/>
    </row>
    <row r="66" spans="1:102" ht="25.5" customHeight="1">
      <c r="A66" s="498"/>
      <c r="B66" s="470"/>
      <c r="C66" s="470"/>
      <c r="D66" s="470"/>
      <c r="E66" s="505"/>
      <c r="F66" s="472"/>
      <c r="G66" s="474"/>
      <c r="H66" s="474"/>
      <c r="I66" s="474"/>
      <c r="J66" s="474"/>
      <c r="K66" s="475"/>
      <c r="L66" s="483"/>
      <c r="M66" s="477"/>
      <c r="N66" s="477"/>
      <c r="O66" s="477"/>
      <c r="P66" s="477"/>
      <c r="Q66" s="506"/>
      <c r="R66" s="523"/>
      <c r="S66" s="486">
        <f t="shared" si="0"/>
        <v>0</v>
      </c>
      <c r="T66" s="487"/>
    </row>
    <row r="67" spans="1:102" ht="27.6">
      <c r="A67" s="498"/>
      <c r="B67" s="470" t="s">
        <v>930</v>
      </c>
      <c r="C67" s="470"/>
      <c r="D67" s="470"/>
      <c r="E67" s="505" t="s">
        <v>834</v>
      </c>
      <c r="F67" s="472" t="s">
        <v>835</v>
      </c>
      <c r="G67" s="474"/>
      <c r="H67" s="474"/>
      <c r="I67" s="474"/>
      <c r="J67" s="474"/>
      <c r="K67" s="475">
        <v>1</v>
      </c>
      <c r="L67" s="483" t="s">
        <v>826</v>
      </c>
      <c r="M67" s="477"/>
      <c r="N67" s="477"/>
      <c r="O67" s="477"/>
      <c r="P67" s="477"/>
      <c r="Q67" s="506"/>
      <c r="R67" s="627">
        <v>0</v>
      </c>
      <c r="S67" s="486">
        <f t="shared" si="0"/>
        <v>0</v>
      </c>
      <c r="T67" s="487" t="s">
        <v>931</v>
      </c>
    </row>
    <row r="68" spans="1:102" ht="41.4">
      <c r="A68" s="498"/>
      <c r="B68" s="470" t="s">
        <v>932</v>
      </c>
      <c r="C68" s="470"/>
      <c r="D68" s="470"/>
      <c r="E68" s="507" t="s">
        <v>838</v>
      </c>
      <c r="F68" s="472" t="s">
        <v>933</v>
      </c>
      <c r="G68" s="508"/>
      <c r="H68" s="508"/>
      <c r="I68" s="508"/>
      <c r="J68" s="508"/>
      <c r="K68" s="509">
        <v>1</v>
      </c>
      <c r="L68" s="476" t="s">
        <v>826</v>
      </c>
      <c r="M68" s="510"/>
      <c r="N68" s="510"/>
      <c r="O68" s="510"/>
      <c r="P68" s="510"/>
      <c r="Q68" s="506"/>
      <c r="R68" s="627">
        <v>0</v>
      </c>
      <c r="S68" s="486">
        <f t="shared" si="0"/>
        <v>0</v>
      </c>
      <c r="T68" s="487" t="s">
        <v>912</v>
      </c>
    </row>
    <row r="69" spans="1:102" ht="27.6">
      <c r="A69" s="498"/>
      <c r="B69" s="470" t="s">
        <v>934</v>
      </c>
      <c r="C69" s="470"/>
      <c r="D69" s="470"/>
      <c r="E69" s="507" t="s">
        <v>842</v>
      </c>
      <c r="F69" s="472" t="s">
        <v>843</v>
      </c>
      <c r="G69" s="508"/>
      <c r="H69" s="508"/>
      <c r="I69" s="508"/>
      <c r="J69" s="508"/>
      <c r="K69" s="509">
        <v>1</v>
      </c>
      <c r="L69" s="476" t="s">
        <v>826</v>
      </c>
      <c r="M69" s="510"/>
      <c r="N69" s="510"/>
      <c r="O69" s="510"/>
      <c r="P69" s="510"/>
      <c r="Q69" s="506"/>
      <c r="R69" s="627">
        <v>0</v>
      </c>
      <c r="S69" s="486">
        <f t="shared" si="0"/>
        <v>0</v>
      </c>
      <c r="T69" s="487" t="s">
        <v>844</v>
      </c>
    </row>
    <row r="70" spans="1:102" ht="27.6">
      <c r="A70" s="498"/>
      <c r="B70" s="470" t="s">
        <v>935</v>
      </c>
      <c r="C70" s="470"/>
      <c r="D70" s="470"/>
      <c r="E70" s="507" t="s">
        <v>846</v>
      </c>
      <c r="F70" s="472" t="s">
        <v>847</v>
      </c>
      <c r="G70" s="508"/>
      <c r="H70" s="508"/>
      <c r="I70" s="508"/>
      <c r="J70" s="508"/>
      <c r="K70" s="509">
        <v>1</v>
      </c>
      <c r="L70" s="476" t="s">
        <v>826</v>
      </c>
      <c r="M70" s="510"/>
      <c r="N70" s="510"/>
      <c r="O70" s="510"/>
      <c r="P70" s="510"/>
      <c r="Q70" s="506"/>
      <c r="R70" s="627">
        <v>0</v>
      </c>
      <c r="S70" s="486">
        <f t="shared" ref="S70:S124" si="1">R70*K70</f>
        <v>0</v>
      </c>
      <c r="T70" s="487" t="s">
        <v>848</v>
      </c>
    </row>
    <row r="71" spans="1:102">
      <c r="A71" s="498"/>
      <c r="B71" s="470" t="s">
        <v>936</v>
      </c>
      <c r="C71" s="470"/>
      <c r="D71" s="470"/>
      <c r="E71" s="507" t="s">
        <v>850</v>
      </c>
      <c r="F71" s="472" t="s">
        <v>851</v>
      </c>
      <c r="G71" s="508"/>
      <c r="H71" s="508"/>
      <c r="I71" s="508"/>
      <c r="J71" s="508"/>
      <c r="K71" s="509">
        <v>1</v>
      </c>
      <c r="L71" s="476" t="s">
        <v>826</v>
      </c>
      <c r="M71" s="510"/>
      <c r="N71" s="510"/>
      <c r="O71" s="510"/>
      <c r="P71" s="510"/>
      <c r="Q71" s="506"/>
      <c r="R71" s="627">
        <v>0</v>
      </c>
      <c r="S71" s="486">
        <f t="shared" si="1"/>
        <v>0</v>
      </c>
      <c r="T71" s="487"/>
    </row>
    <row r="72" spans="1:102">
      <c r="A72" s="498"/>
      <c r="B72" s="470" t="s">
        <v>937</v>
      </c>
      <c r="C72" s="470"/>
      <c r="D72" s="470"/>
      <c r="E72" s="507" t="s">
        <v>853</v>
      </c>
      <c r="F72" s="472" t="s">
        <v>854</v>
      </c>
      <c r="G72" s="508"/>
      <c r="H72" s="508"/>
      <c r="I72" s="508"/>
      <c r="J72" s="508"/>
      <c r="K72" s="509">
        <v>1</v>
      </c>
      <c r="L72" s="476" t="s">
        <v>826</v>
      </c>
      <c r="M72" s="510"/>
      <c r="N72" s="510"/>
      <c r="O72" s="510"/>
      <c r="P72" s="510"/>
      <c r="Q72" s="506"/>
      <c r="R72" s="627">
        <v>0</v>
      </c>
      <c r="S72" s="486">
        <f t="shared" si="1"/>
        <v>0</v>
      </c>
      <c r="T72" s="487"/>
    </row>
    <row r="73" spans="1:102">
      <c r="A73" s="498"/>
      <c r="B73" s="470" t="s">
        <v>918</v>
      </c>
      <c r="C73" s="470"/>
      <c r="D73" s="470"/>
      <c r="E73" s="505" t="s">
        <v>853</v>
      </c>
      <c r="F73" s="472" t="s">
        <v>919</v>
      </c>
      <c r="G73" s="474"/>
      <c r="H73" s="474"/>
      <c r="I73" s="474"/>
      <c r="J73" s="474"/>
      <c r="K73" s="475">
        <v>1</v>
      </c>
      <c r="L73" s="483" t="s">
        <v>826</v>
      </c>
      <c r="M73" s="477"/>
      <c r="N73" s="477"/>
      <c r="O73" s="477"/>
      <c r="P73" s="477"/>
      <c r="Q73" s="506"/>
      <c r="R73" s="627">
        <v>0</v>
      </c>
      <c r="S73" s="486">
        <f t="shared" si="1"/>
        <v>0</v>
      </c>
      <c r="T73" s="487"/>
    </row>
    <row r="74" spans="1:102">
      <c r="A74" s="498"/>
      <c r="B74" s="470" t="s">
        <v>938</v>
      </c>
      <c r="C74" s="470"/>
      <c r="D74" s="470"/>
      <c r="E74" s="505" t="s">
        <v>858</v>
      </c>
      <c r="F74" s="472" t="s">
        <v>859</v>
      </c>
      <c r="G74" s="474"/>
      <c r="H74" s="474"/>
      <c r="I74" s="474"/>
      <c r="J74" s="474"/>
      <c r="K74" s="475">
        <v>1</v>
      </c>
      <c r="L74" s="483" t="s">
        <v>826</v>
      </c>
      <c r="M74" s="477"/>
      <c r="N74" s="477"/>
      <c r="O74" s="477">
        <v>100</v>
      </c>
      <c r="P74" s="484"/>
      <c r="Q74" s="506"/>
      <c r="R74" s="627">
        <v>0</v>
      </c>
      <c r="S74" s="486">
        <f t="shared" si="1"/>
        <v>0</v>
      </c>
      <c r="T74" s="487"/>
    </row>
    <row r="75" spans="1:102" ht="27.6">
      <c r="A75" s="498"/>
      <c r="B75" s="474"/>
      <c r="C75" s="474"/>
      <c r="D75" s="474"/>
      <c r="E75" s="505" t="s">
        <v>868</v>
      </c>
      <c r="F75" s="472"/>
      <c r="G75" s="474"/>
      <c r="H75" s="474"/>
      <c r="I75" s="474"/>
      <c r="J75" s="474"/>
      <c r="K75" s="475">
        <v>3</v>
      </c>
      <c r="L75" s="483" t="s">
        <v>869</v>
      </c>
      <c r="M75" s="477"/>
      <c r="N75" s="477"/>
      <c r="O75" s="477"/>
      <c r="P75" s="484"/>
      <c r="Q75" s="506"/>
      <c r="R75" s="627">
        <v>0</v>
      </c>
      <c r="S75" s="486">
        <f t="shared" si="1"/>
        <v>0</v>
      </c>
      <c r="T75" s="487"/>
    </row>
    <row r="76" spans="1:102" ht="18">
      <c r="A76" s="498"/>
      <c r="B76" s="470" t="s">
        <v>939</v>
      </c>
      <c r="C76" s="474"/>
      <c r="D76" s="522"/>
      <c r="E76" s="505" t="s">
        <v>871</v>
      </c>
      <c r="F76" s="472" t="s">
        <v>872</v>
      </c>
      <c r="G76" s="474"/>
      <c r="H76" s="474"/>
      <c r="I76" s="474"/>
      <c r="J76" s="474"/>
      <c r="K76" s="475">
        <v>1</v>
      </c>
      <c r="L76" s="483" t="s">
        <v>873</v>
      </c>
      <c r="M76" s="477"/>
      <c r="N76" s="477"/>
      <c r="O76" s="477">
        <f>(O65*K65)+(O64*K64)+(K74*O74)+(O66*K66)</f>
        <v>670</v>
      </c>
      <c r="P76" s="477">
        <f>P64</f>
        <v>230</v>
      </c>
      <c r="Q76" s="485"/>
      <c r="R76" s="627">
        <v>0</v>
      </c>
      <c r="S76" s="486">
        <f t="shared" si="1"/>
        <v>0</v>
      </c>
      <c r="T76" s="505" t="s">
        <v>874</v>
      </c>
    </row>
    <row r="77" spans="1:102" ht="18">
      <c r="A77" s="498"/>
      <c r="B77" s="470" t="s">
        <v>940</v>
      </c>
      <c r="C77" s="474"/>
      <c r="D77" s="474"/>
      <c r="E77" s="505" t="s">
        <v>876</v>
      </c>
      <c r="F77" s="472" t="s">
        <v>877</v>
      </c>
      <c r="G77" s="474"/>
      <c r="H77" s="474"/>
      <c r="I77" s="474"/>
      <c r="J77" s="474"/>
      <c r="K77" s="475">
        <v>5</v>
      </c>
      <c r="L77" s="483" t="s">
        <v>878</v>
      </c>
      <c r="M77" s="477"/>
      <c r="N77" s="477"/>
      <c r="O77" s="477"/>
      <c r="P77" s="477"/>
      <c r="Q77" s="485"/>
      <c r="R77" s="627">
        <v>0</v>
      </c>
      <c r="S77" s="486">
        <f t="shared" si="1"/>
        <v>0</v>
      </c>
      <c r="T77" s="487" t="s">
        <v>879</v>
      </c>
    </row>
    <row r="78" spans="1:102">
      <c r="A78" s="462"/>
      <c r="B78" s="463"/>
      <c r="C78" s="463"/>
      <c r="D78" s="463"/>
      <c r="E78" s="463"/>
      <c r="F78" s="463"/>
      <c r="G78" s="463"/>
      <c r="H78" s="463"/>
      <c r="I78" s="463"/>
      <c r="J78" s="463"/>
      <c r="K78" s="464"/>
      <c r="L78" s="463"/>
      <c r="M78" s="463"/>
      <c r="N78" s="463"/>
      <c r="O78" s="463"/>
      <c r="P78" s="463"/>
      <c r="Q78" s="465"/>
      <c r="R78" s="466"/>
      <c r="S78" s="486"/>
      <c r="T78" s="467"/>
    </row>
    <row r="79" spans="1:102" s="528" customFormat="1" ht="30" customHeight="1">
      <c r="A79" s="524"/>
      <c r="B79" s="525"/>
      <c r="C79" s="525"/>
      <c r="D79" s="525"/>
      <c r="E79" s="525"/>
      <c r="F79" s="525" t="s">
        <v>941</v>
      </c>
      <c r="G79" s="525"/>
      <c r="H79" s="525"/>
      <c r="I79" s="525"/>
      <c r="J79" s="525"/>
      <c r="K79" s="526"/>
      <c r="L79" s="525"/>
      <c r="M79" s="525"/>
      <c r="N79" s="525"/>
      <c r="O79" s="525"/>
      <c r="P79" s="525"/>
      <c r="Q79" s="525"/>
      <c r="R79" s="525"/>
      <c r="S79" s="486"/>
      <c r="T79" s="527"/>
      <c r="U79" s="450"/>
      <c r="V79" s="450"/>
      <c r="W79" s="450"/>
      <c r="X79" s="450"/>
      <c r="Y79" s="450"/>
      <c r="Z79" s="450"/>
      <c r="AA79" s="450"/>
      <c r="AB79" s="450"/>
      <c r="AC79" s="450"/>
      <c r="AD79" s="450"/>
      <c r="AE79" s="450"/>
      <c r="AF79" s="450"/>
      <c r="AG79" s="450"/>
      <c r="AH79" s="450"/>
      <c r="AI79" s="450"/>
      <c r="AJ79" s="450"/>
      <c r="AK79" s="450"/>
      <c r="AL79" s="450"/>
      <c r="AM79" s="450"/>
      <c r="AN79" s="450"/>
      <c r="AO79" s="450"/>
      <c r="AP79" s="450"/>
      <c r="AQ79" s="450"/>
      <c r="AR79" s="450"/>
      <c r="AS79" s="450"/>
      <c r="AT79" s="450"/>
      <c r="AU79" s="450"/>
      <c r="AV79" s="450"/>
      <c r="AW79" s="450"/>
      <c r="AX79" s="450"/>
      <c r="AY79" s="450"/>
      <c r="AZ79" s="450"/>
      <c r="BA79" s="450"/>
      <c r="BB79" s="450"/>
      <c r="BC79" s="450"/>
      <c r="BD79" s="450"/>
      <c r="BE79" s="450"/>
      <c r="BF79" s="450"/>
      <c r="BG79" s="450"/>
      <c r="BH79" s="450"/>
      <c r="BI79" s="450"/>
      <c r="BJ79" s="450"/>
      <c r="BK79" s="450"/>
      <c r="BL79" s="450"/>
      <c r="BM79" s="450"/>
      <c r="BN79" s="450"/>
      <c r="BO79" s="450"/>
      <c r="BP79" s="450"/>
      <c r="BQ79" s="450"/>
      <c r="BR79" s="450"/>
      <c r="BS79" s="450"/>
      <c r="BT79" s="450"/>
      <c r="BU79" s="450"/>
      <c r="BV79" s="450"/>
      <c r="BW79" s="450"/>
      <c r="BX79" s="450"/>
      <c r="BY79" s="450"/>
      <c r="BZ79" s="450"/>
      <c r="CA79" s="450"/>
      <c r="CB79" s="450"/>
      <c r="CC79" s="450"/>
      <c r="CD79" s="450"/>
      <c r="CE79" s="450"/>
      <c r="CF79" s="450"/>
      <c r="CG79" s="450"/>
      <c r="CH79" s="450"/>
      <c r="CI79" s="450"/>
      <c r="CJ79" s="450"/>
      <c r="CK79" s="450"/>
      <c r="CL79" s="450"/>
      <c r="CM79" s="450"/>
      <c r="CN79" s="450"/>
      <c r="CO79" s="450"/>
      <c r="CP79" s="450"/>
      <c r="CQ79" s="450"/>
      <c r="CR79" s="450"/>
      <c r="CS79" s="450"/>
      <c r="CT79" s="450"/>
      <c r="CU79" s="450"/>
      <c r="CV79" s="450"/>
      <c r="CW79" s="450"/>
      <c r="CX79" s="450"/>
    </row>
    <row r="80" spans="1:102" s="528" customFormat="1" ht="96.6">
      <c r="A80" s="515"/>
      <c r="B80" s="499" t="s">
        <v>942</v>
      </c>
      <c r="C80" s="491"/>
      <c r="D80" s="491"/>
      <c r="E80" s="529" t="s">
        <v>943</v>
      </c>
      <c r="F80" s="491" t="s">
        <v>944</v>
      </c>
      <c r="G80" s="491">
        <v>930</v>
      </c>
      <c r="H80" s="491">
        <v>575</v>
      </c>
      <c r="I80" s="491">
        <v>690</v>
      </c>
      <c r="J80" s="491">
        <v>74</v>
      </c>
      <c r="K80" s="493">
        <v>1</v>
      </c>
      <c r="L80" s="492" t="s">
        <v>604</v>
      </c>
      <c r="M80" s="530"/>
      <c r="N80" s="471">
        <v>990</v>
      </c>
      <c r="O80" s="530" t="s">
        <v>945</v>
      </c>
      <c r="P80" s="495">
        <v>400</v>
      </c>
      <c r="Q80" s="531"/>
      <c r="R80" s="627">
        <v>0</v>
      </c>
      <c r="S80" s="486">
        <f t="shared" si="1"/>
        <v>0</v>
      </c>
      <c r="T80" s="497"/>
      <c r="U80" s="450"/>
      <c r="V80" s="450"/>
      <c r="W80" s="450"/>
      <c r="X80" s="450"/>
      <c r="Y80" s="450"/>
      <c r="Z80" s="450"/>
      <c r="AA80" s="450"/>
      <c r="AB80" s="450"/>
      <c r="AC80" s="450"/>
      <c r="AD80" s="450"/>
      <c r="AE80" s="450"/>
      <c r="AF80" s="450"/>
      <c r="AG80" s="450"/>
      <c r="AH80" s="450"/>
      <c r="AI80" s="450"/>
      <c r="AJ80" s="450"/>
      <c r="AK80" s="450"/>
      <c r="AL80" s="450"/>
      <c r="AM80" s="450"/>
      <c r="AN80" s="450"/>
      <c r="AO80" s="450"/>
      <c r="AP80" s="450"/>
      <c r="AQ80" s="450"/>
      <c r="AR80" s="450"/>
      <c r="AS80" s="450"/>
      <c r="AT80" s="450"/>
      <c r="AU80" s="450"/>
      <c r="AV80" s="450"/>
      <c r="AW80" s="450"/>
      <c r="AX80" s="450"/>
      <c r="AY80" s="450"/>
      <c r="AZ80" s="450"/>
      <c r="BA80" s="450"/>
      <c r="BB80" s="450"/>
      <c r="BC80" s="450"/>
      <c r="BD80" s="450"/>
      <c r="BE80" s="450"/>
      <c r="BF80" s="450"/>
      <c r="BG80" s="450"/>
      <c r="BH80" s="450"/>
      <c r="BI80" s="450"/>
      <c r="BJ80" s="450"/>
      <c r="BK80" s="450"/>
      <c r="BL80" s="450"/>
      <c r="BM80" s="450"/>
      <c r="BN80" s="450"/>
      <c r="BO80" s="450"/>
      <c r="BP80" s="450"/>
      <c r="BQ80" s="450"/>
      <c r="BR80" s="450"/>
      <c r="BS80" s="450"/>
      <c r="BT80" s="450"/>
      <c r="BU80" s="450"/>
      <c r="BV80" s="450"/>
      <c r="BW80" s="450"/>
      <c r="BX80" s="450"/>
      <c r="BY80" s="450"/>
      <c r="BZ80" s="450"/>
      <c r="CA80" s="450"/>
      <c r="CB80" s="450"/>
      <c r="CC80" s="450"/>
      <c r="CD80" s="450"/>
      <c r="CE80" s="450"/>
      <c r="CF80" s="450"/>
      <c r="CG80" s="450"/>
      <c r="CH80" s="450"/>
      <c r="CI80" s="450"/>
      <c r="CJ80" s="450"/>
      <c r="CK80" s="450"/>
      <c r="CL80" s="450"/>
      <c r="CM80" s="450"/>
      <c r="CN80" s="450"/>
      <c r="CO80" s="450"/>
      <c r="CP80" s="450"/>
      <c r="CQ80" s="450"/>
      <c r="CR80" s="450"/>
      <c r="CS80" s="450"/>
      <c r="CT80" s="450"/>
      <c r="CU80" s="450"/>
      <c r="CV80" s="450"/>
      <c r="CW80" s="450"/>
      <c r="CX80" s="450"/>
    </row>
    <row r="81" spans="1:102" ht="27.6">
      <c r="A81" s="515"/>
      <c r="B81" s="499" t="s">
        <v>946</v>
      </c>
      <c r="C81" s="492"/>
      <c r="D81" s="532"/>
      <c r="E81" s="504" t="s">
        <v>871</v>
      </c>
      <c r="F81" s="491" t="s">
        <v>947</v>
      </c>
      <c r="G81" s="492"/>
      <c r="H81" s="492"/>
      <c r="I81" s="492"/>
      <c r="J81" s="492"/>
      <c r="K81" s="493"/>
      <c r="L81" s="494"/>
      <c r="M81" s="495"/>
      <c r="N81" s="495"/>
      <c r="O81" s="495" t="str">
        <f>O80</f>
        <v>Pnom=1490W
Pmax=2260W</v>
      </c>
      <c r="P81" s="530">
        <f>P80</f>
        <v>400</v>
      </c>
      <c r="Q81" s="530">
        <f>Q80</f>
        <v>0</v>
      </c>
      <c r="R81" s="533"/>
      <c r="S81" s="486"/>
      <c r="T81" s="504" t="s">
        <v>948</v>
      </c>
    </row>
    <row r="82" spans="1:102" ht="27.6">
      <c r="A82" s="515"/>
      <c r="B82" s="499" t="s">
        <v>949</v>
      </c>
      <c r="C82" s="492"/>
      <c r="D82" s="532"/>
      <c r="E82" s="504" t="s">
        <v>871</v>
      </c>
      <c r="F82" s="491" t="s">
        <v>950</v>
      </c>
      <c r="G82" s="492"/>
      <c r="H82" s="492"/>
      <c r="I82" s="492"/>
      <c r="J82" s="492"/>
      <c r="K82" s="493"/>
      <c r="L82" s="494"/>
      <c r="M82" s="495"/>
      <c r="N82" s="495"/>
      <c r="O82" s="495"/>
      <c r="P82" s="495">
        <v>230</v>
      </c>
      <c r="Q82" s="531"/>
      <c r="R82" s="533"/>
      <c r="S82" s="486"/>
      <c r="T82" s="504" t="s">
        <v>948</v>
      </c>
    </row>
    <row r="83" spans="1:102" s="528" customFormat="1" ht="82.8">
      <c r="A83" s="515"/>
      <c r="B83" s="499" t="s">
        <v>951</v>
      </c>
      <c r="C83" s="492"/>
      <c r="D83" s="532"/>
      <c r="E83" s="529" t="s">
        <v>952</v>
      </c>
      <c r="F83" s="491" t="s">
        <v>953</v>
      </c>
      <c r="G83" s="491">
        <v>1145</v>
      </c>
      <c r="H83" s="491">
        <v>575</v>
      </c>
      <c r="I83" s="491">
        <v>690</v>
      </c>
      <c r="J83" s="491">
        <v>86</v>
      </c>
      <c r="K83" s="493">
        <v>1</v>
      </c>
      <c r="L83" s="492" t="s">
        <v>604</v>
      </c>
      <c r="M83" s="471">
        <v>3550</v>
      </c>
      <c r="N83" s="495"/>
      <c r="O83" s="495">
        <f t="shared" ref="O83" si="2">M83*0.5</f>
        <v>1775</v>
      </c>
      <c r="P83" s="495">
        <v>400</v>
      </c>
      <c r="Q83" s="531"/>
      <c r="R83" s="627">
        <v>0</v>
      </c>
      <c r="S83" s="486">
        <f t="shared" si="1"/>
        <v>0</v>
      </c>
      <c r="T83" s="497"/>
      <c r="U83" s="450"/>
      <c r="V83" s="450"/>
      <c r="W83" s="450"/>
      <c r="X83" s="450"/>
      <c r="Y83" s="450"/>
      <c r="Z83" s="450"/>
      <c r="AA83" s="450"/>
      <c r="AB83" s="450"/>
      <c r="AC83" s="450"/>
      <c r="AD83" s="450"/>
      <c r="AE83" s="450"/>
      <c r="AF83" s="450"/>
      <c r="AG83" s="450"/>
      <c r="AH83" s="450"/>
      <c r="AI83" s="450"/>
      <c r="AJ83" s="450"/>
      <c r="AK83" s="450"/>
      <c r="AL83" s="450"/>
      <c r="AM83" s="450"/>
      <c r="AN83" s="450"/>
      <c r="AO83" s="450"/>
      <c r="AP83" s="450"/>
      <c r="AQ83" s="450"/>
      <c r="AR83" s="450"/>
      <c r="AS83" s="450"/>
      <c r="AT83" s="450"/>
      <c r="AU83" s="450"/>
      <c r="AV83" s="450"/>
      <c r="AW83" s="450"/>
      <c r="AX83" s="450"/>
      <c r="AY83" s="450"/>
      <c r="AZ83" s="450"/>
      <c r="BA83" s="450"/>
      <c r="BB83" s="450"/>
      <c r="BC83" s="450"/>
      <c r="BD83" s="450"/>
      <c r="BE83" s="450"/>
      <c r="BF83" s="450"/>
      <c r="BG83" s="450"/>
      <c r="BH83" s="450"/>
      <c r="BI83" s="450"/>
      <c r="BJ83" s="450"/>
      <c r="BK83" s="450"/>
      <c r="BL83" s="450"/>
      <c r="BM83" s="450"/>
      <c r="BN83" s="450"/>
      <c r="BO83" s="450"/>
      <c r="BP83" s="450"/>
      <c r="BQ83" s="450"/>
      <c r="BR83" s="450"/>
      <c r="BS83" s="450"/>
      <c r="BT83" s="450"/>
      <c r="BU83" s="450"/>
      <c r="BV83" s="450"/>
      <c r="BW83" s="450"/>
      <c r="BX83" s="450"/>
      <c r="BY83" s="450"/>
      <c r="BZ83" s="450"/>
      <c r="CA83" s="450"/>
      <c r="CB83" s="450"/>
      <c r="CC83" s="450"/>
      <c r="CD83" s="450"/>
      <c r="CE83" s="450"/>
      <c r="CF83" s="450"/>
      <c r="CG83" s="450"/>
      <c r="CH83" s="450"/>
      <c r="CI83" s="450"/>
      <c r="CJ83" s="450"/>
      <c r="CK83" s="450"/>
      <c r="CL83" s="450"/>
      <c r="CM83" s="450"/>
      <c r="CN83" s="450"/>
      <c r="CO83" s="450"/>
      <c r="CP83" s="450"/>
      <c r="CQ83" s="450"/>
      <c r="CR83" s="450"/>
      <c r="CS83" s="450"/>
      <c r="CT83" s="450"/>
      <c r="CU83" s="450"/>
      <c r="CV83" s="450"/>
      <c r="CW83" s="450"/>
      <c r="CX83" s="450"/>
    </row>
    <row r="84" spans="1:102" ht="27.6">
      <c r="A84" s="515"/>
      <c r="B84" s="499" t="s">
        <v>954</v>
      </c>
      <c r="C84" s="492"/>
      <c r="D84" s="532"/>
      <c r="E84" s="504" t="s">
        <v>871</v>
      </c>
      <c r="F84" s="491" t="s">
        <v>947</v>
      </c>
      <c r="G84" s="492"/>
      <c r="H84" s="492"/>
      <c r="I84" s="492"/>
      <c r="J84" s="492"/>
      <c r="K84" s="493"/>
      <c r="L84" s="494"/>
      <c r="M84" s="495"/>
      <c r="N84" s="495"/>
      <c r="O84" s="495">
        <f>O83</f>
        <v>1775</v>
      </c>
      <c r="P84" s="530">
        <f>P83</f>
        <v>400</v>
      </c>
      <c r="Q84" s="530">
        <f>Q83</f>
        <v>0</v>
      </c>
      <c r="R84" s="533"/>
      <c r="S84" s="486"/>
      <c r="T84" s="504" t="s">
        <v>948</v>
      </c>
    </row>
    <row r="85" spans="1:102" ht="55.2">
      <c r="A85" s="515"/>
      <c r="B85" s="499" t="s">
        <v>955</v>
      </c>
      <c r="C85" s="491"/>
      <c r="D85" s="491"/>
      <c r="E85" s="491" t="s">
        <v>956</v>
      </c>
      <c r="F85" s="491" t="s">
        <v>957</v>
      </c>
      <c r="G85" s="491"/>
      <c r="H85" s="491"/>
      <c r="I85" s="491"/>
      <c r="J85" s="491"/>
      <c r="K85" s="493">
        <v>4</v>
      </c>
      <c r="L85" s="492" t="s">
        <v>604</v>
      </c>
      <c r="M85" s="495"/>
      <c r="N85" s="495"/>
      <c r="O85" s="495"/>
      <c r="P85" s="495"/>
      <c r="Q85" s="531"/>
      <c r="R85" s="627">
        <v>0</v>
      </c>
      <c r="S85" s="486">
        <f t="shared" si="1"/>
        <v>0</v>
      </c>
      <c r="T85" s="497"/>
    </row>
    <row r="86" spans="1:102">
      <c r="A86" s="524"/>
      <c r="B86" s="525"/>
      <c r="C86" s="525"/>
      <c r="D86" s="525"/>
      <c r="E86" s="525"/>
      <c r="F86" s="525" t="s">
        <v>958</v>
      </c>
      <c r="G86" s="525"/>
      <c r="H86" s="525"/>
      <c r="I86" s="525"/>
      <c r="J86" s="525"/>
      <c r="K86" s="526"/>
      <c r="L86" s="525"/>
      <c r="M86" s="525"/>
      <c r="N86" s="525"/>
      <c r="O86" s="525"/>
      <c r="P86" s="525"/>
      <c r="Q86" s="525"/>
      <c r="R86" s="525"/>
      <c r="S86" s="486"/>
      <c r="T86" s="527"/>
      <c r="U86" s="534"/>
    </row>
    <row r="87" spans="1:102" ht="18">
      <c r="A87" s="515"/>
      <c r="B87" s="535"/>
      <c r="C87" s="491"/>
      <c r="D87" s="491"/>
      <c r="E87" s="491" t="s">
        <v>959</v>
      </c>
      <c r="F87" s="491" t="s">
        <v>960</v>
      </c>
      <c r="G87" s="491"/>
      <c r="H87" s="491"/>
      <c r="I87" s="491"/>
      <c r="J87" s="491"/>
      <c r="K87" s="493"/>
      <c r="L87" s="492"/>
      <c r="M87" s="491"/>
      <c r="N87" s="495"/>
      <c r="O87" s="495"/>
      <c r="P87" s="495"/>
      <c r="Q87" s="531"/>
      <c r="R87" s="503"/>
      <c r="S87" s="486"/>
      <c r="T87" s="497" t="s">
        <v>881</v>
      </c>
      <c r="U87" s="534"/>
    </row>
    <row r="88" spans="1:102">
      <c r="A88" s="515"/>
      <c r="B88" s="535"/>
      <c r="C88" s="491"/>
      <c r="D88" s="491"/>
      <c r="E88" s="504" t="s">
        <v>961</v>
      </c>
      <c r="F88" s="491" t="s">
        <v>962</v>
      </c>
      <c r="G88" s="492"/>
      <c r="H88" s="536"/>
      <c r="I88" s="494"/>
      <c r="J88" s="494"/>
      <c r="K88" s="493">
        <v>10</v>
      </c>
      <c r="L88" s="494" t="s">
        <v>878</v>
      </c>
      <c r="M88" s="537"/>
      <c r="N88" s="537"/>
      <c r="O88" s="537"/>
      <c r="P88" s="537"/>
      <c r="Q88" s="538"/>
      <c r="R88" s="627">
        <v>0</v>
      </c>
      <c r="S88" s="486">
        <f t="shared" si="1"/>
        <v>0</v>
      </c>
      <c r="T88" s="497"/>
      <c r="U88" s="534"/>
    </row>
    <row r="89" spans="1:102">
      <c r="A89" s="515"/>
      <c r="B89" s="535"/>
      <c r="C89" s="491"/>
      <c r="D89" s="491"/>
      <c r="E89" s="539"/>
      <c r="F89" s="491" t="s">
        <v>963</v>
      </c>
      <c r="G89" s="540"/>
      <c r="H89" s="540"/>
      <c r="I89" s="494"/>
      <c r="J89" s="494"/>
      <c r="K89" s="493">
        <v>10</v>
      </c>
      <c r="L89" s="494" t="s">
        <v>878</v>
      </c>
      <c r="M89" s="541"/>
      <c r="N89" s="541"/>
      <c r="O89" s="541"/>
      <c r="P89" s="541"/>
      <c r="Q89" s="538"/>
      <c r="R89" s="627">
        <v>0</v>
      </c>
      <c r="S89" s="486">
        <f t="shared" si="1"/>
        <v>0</v>
      </c>
      <c r="T89" s="497"/>
      <c r="U89" s="534"/>
    </row>
    <row r="90" spans="1:102" ht="18">
      <c r="A90" s="515"/>
      <c r="B90" s="535"/>
      <c r="C90" s="491"/>
      <c r="D90" s="491"/>
      <c r="E90" s="491"/>
      <c r="F90" s="491"/>
      <c r="G90" s="491"/>
      <c r="H90" s="491"/>
      <c r="I90" s="491"/>
      <c r="J90" s="491"/>
      <c r="K90" s="493"/>
      <c r="L90" s="492"/>
      <c r="M90" s="491"/>
      <c r="N90" s="495"/>
      <c r="O90" s="495"/>
      <c r="P90" s="495"/>
      <c r="Q90" s="531"/>
      <c r="R90" s="503"/>
      <c r="S90" s="486"/>
      <c r="T90" s="497"/>
      <c r="U90" s="534"/>
    </row>
    <row r="91" spans="1:102" ht="18">
      <c r="A91" s="515"/>
      <c r="B91" s="535"/>
      <c r="C91" s="491"/>
      <c r="D91" s="491"/>
      <c r="E91" s="491" t="s">
        <v>964</v>
      </c>
      <c r="F91" s="491"/>
      <c r="G91" s="491"/>
      <c r="H91" s="491"/>
      <c r="I91" s="542"/>
      <c r="J91" s="542"/>
      <c r="K91" s="493">
        <v>1</v>
      </c>
      <c r="L91" s="492" t="s">
        <v>726</v>
      </c>
      <c r="M91" s="491"/>
      <c r="N91" s="495"/>
      <c r="O91" s="495"/>
      <c r="P91" s="495"/>
      <c r="Q91" s="531"/>
      <c r="R91" s="503"/>
      <c r="S91" s="486"/>
      <c r="T91" s="497" t="s">
        <v>881</v>
      </c>
      <c r="U91" s="534"/>
    </row>
    <row r="92" spans="1:102" ht="18">
      <c r="A92" s="515"/>
      <c r="B92" s="535"/>
      <c r="C92" s="491"/>
      <c r="D92" s="491"/>
      <c r="E92" s="491"/>
      <c r="F92" s="491"/>
      <c r="G92" s="491"/>
      <c r="H92" s="491"/>
      <c r="I92" s="491"/>
      <c r="J92" s="491"/>
      <c r="K92" s="493"/>
      <c r="L92" s="492"/>
      <c r="M92" s="491"/>
      <c r="N92" s="495"/>
      <c r="O92" s="495"/>
      <c r="P92" s="495"/>
      <c r="Q92" s="531"/>
      <c r="R92" s="503"/>
      <c r="S92" s="486"/>
      <c r="T92" s="497"/>
      <c r="U92" s="534"/>
    </row>
    <row r="93" spans="1:102" ht="18">
      <c r="A93" s="515"/>
      <c r="B93" s="535"/>
      <c r="C93" s="491"/>
      <c r="D93" s="491"/>
      <c r="E93" s="491" t="s">
        <v>965</v>
      </c>
      <c r="F93" s="491"/>
      <c r="G93" s="491"/>
      <c r="H93" s="491"/>
      <c r="I93" s="491"/>
      <c r="J93" s="491"/>
      <c r="K93" s="493"/>
      <c r="L93" s="492"/>
      <c r="M93" s="491"/>
      <c r="N93" s="495"/>
      <c r="O93" s="495"/>
      <c r="P93" s="495"/>
      <c r="Q93" s="531"/>
      <c r="R93" s="503"/>
      <c r="S93" s="486"/>
      <c r="T93" s="497"/>
    </row>
    <row r="94" spans="1:102" ht="18">
      <c r="A94" s="515"/>
      <c r="B94" s="535"/>
      <c r="C94" s="491"/>
      <c r="D94" s="491"/>
      <c r="E94" s="491"/>
      <c r="F94" s="543" t="s">
        <v>966</v>
      </c>
      <c r="G94" s="491"/>
      <c r="H94" s="491"/>
      <c r="I94" s="491"/>
      <c r="J94" s="491"/>
      <c r="K94" s="493"/>
      <c r="L94" s="492"/>
      <c r="M94" s="491"/>
      <c r="N94" s="495"/>
      <c r="O94" s="495"/>
      <c r="P94" s="495"/>
      <c r="Q94" s="544"/>
      <c r="R94" s="503"/>
      <c r="S94" s="486"/>
      <c r="T94" s="497"/>
    </row>
    <row r="95" spans="1:102" ht="18">
      <c r="A95" s="515"/>
      <c r="B95" s="535"/>
      <c r="C95" s="491"/>
      <c r="D95" s="491"/>
      <c r="E95" s="491"/>
      <c r="F95" s="491" t="s">
        <v>967</v>
      </c>
      <c r="G95" s="491"/>
      <c r="H95" s="491"/>
      <c r="I95" s="542"/>
      <c r="J95" s="542"/>
      <c r="K95" s="493">
        <v>5</v>
      </c>
      <c r="L95" s="492" t="s">
        <v>394</v>
      </c>
      <c r="M95" s="491"/>
      <c r="N95" s="495"/>
      <c r="O95" s="495"/>
      <c r="P95" s="495"/>
      <c r="Q95" s="531"/>
      <c r="R95" s="627">
        <v>0</v>
      </c>
      <c r="S95" s="486">
        <f t="shared" si="1"/>
        <v>0</v>
      </c>
      <c r="T95" s="497"/>
    </row>
    <row r="96" spans="1:102" ht="18">
      <c r="A96" s="515"/>
      <c r="B96" s="535"/>
      <c r="C96" s="491"/>
      <c r="D96" s="491"/>
      <c r="E96" s="491"/>
      <c r="F96" s="491" t="s">
        <v>968</v>
      </c>
      <c r="G96" s="491"/>
      <c r="H96" s="491"/>
      <c r="I96" s="542"/>
      <c r="J96" s="542"/>
      <c r="K96" s="493">
        <v>5</v>
      </c>
      <c r="L96" s="492" t="s">
        <v>394</v>
      </c>
      <c r="M96" s="491"/>
      <c r="N96" s="495"/>
      <c r="O96" s="495"/>
      <c r="P96" s="495"/>
      <c r="Q96" s="531"/>
      <c r="R96" s="627">
        <v>0</v>
      </c>
      <c r="S96" s="486">
        <f t="shared" si="1"/>
        <v>0</v>
      </c>
      <c r="T96" s="497"/>
    </row>
    <row r="97" spans="1:20" ht="18">
      <c r="A97" s="515"/>
      <c r="B97" s="535"/>
      <c r="C97" s="491"/>
      <c r="D97" s="491"/>
      <c r="E97" s="491"/>
      <c r="F97" s="491" t="s">
        <v>969</v>
      </c>
      <c r="G97" s="491"/>
      <c r="H97" s="491"/>
      <c r="I97" s="542"/>
      <c r="J97" s="542"/>
      <c r="K97" s="493">
        <v>5</v>
      </c>
      <c r="L97" s="492" t="s">
        <v>394</v>
      </c>
      <c r="M97" s="491"/>
      <c r="N97" s="495"/>
      <c r="O97" s="495"/>
      <c r="P97" s="495"/>
      <c r="Q97" s="531"/>
      <c r="R97" s="627">
        <v>0</v>
      </c>
      <c r="S97" s="486">
        <f t="shared" si="1"/>
        <v>0</v>
      </c>
      <c r="T97" s="497"/>
    </row>
    <row r="98" spans="1:20" ht="18">
      <c r="A98" s="515"/>
      <c r="B98" s="535"/>
      <c r="C98" s="491"/>
      <c r="D98" s="491"/>
      <c r="E98" s="545"/>
      <c r="F98" s="545" t="s">
        <v>970</v>
      </c>
      <c r="G98" s="545"/>
      <c r="H98" s="546"/>
      <c r="I98" s="547"/>
      <c r="J98" s="547"/>
      <c r="K98" s="548">
        <v>1</v>
      </c>
      <c r="L98" s="547" t="s">
        <v>726</v>
      </c>
      <c r="M98" s="549"/>
      <c r="N98" s="549"/>
      <c r="O98" s="549"/>
      <c r="P98" s="550"/>
      <c r="Q98" s="503"/>
      <c r="R98" s="627">
        <v>0</v>
      </c>
      <c r="S98" s="486">
        <f t="shared" ref="S98" si="3">R98*K98</f>
        <v>0</v>
      </c>
      <c r="T98" s="497"/>
    </row>
    <row r="99" spans="1:20" ht="18">
      <c r="A99" s="515"/>
      <c r="B99" s="535"/>
      <c r="C99" s="491"/>
      <c r="D99" s="491"/>
      <c r="E99" s="551"/>
      <c r="F99" s="552" t="s">
        <v>971</v>
      </c>
      <c r="G99" s="551"/>
      <c r="H99" s="553"/>
      <c r="I99" s="554"/>
      <c r="J99" s="554"/>
      <c r="K99" s="555"/>
      <c r="L99" s="554"/>
      <c r="M99" s="556"/>
      <c r="N99" s="556"/>
      <c r="O99" s="556"/>
      <c r="P99" s="557"/>
      <c r="Q99" s="516"/>
      <c r="R99" s="503"/>
      <c r="S99" s="486"/>
      <c r="T99" s="497"/>
    </row>
    <row r="100" spans="1:20" ht="18">
      <c r="A100" s="515"/>
      <c r="B100" s="535"/>
      <c r="C100" s="491"/>
      <c r="D100" s="491"/>
      <c r="E100" s="491"/>
      <c r="F100" s="491" t="s">
        <v>967</v>
      </c>
      <c r="G100" s="491"/>
      <c r="H100" s="491"/>
      <c r="I100" s="542"/>
      <c r="J100" s="542"/>
      <c r="K100" s="493">
        <v>6</v>
      </c>
      <c r="L100" s="492" t="s">
        <v>394</v>
      </c>
      <c r="M100" s="491"/>
      <c r="N100" s="495"/>
      <c r="O100" s="495"/>
      <c r="P100" s="495"/>
      <c r="Q100" s="531"/>
      <c r="R100" s="627">
        <v>0</v>
      </c>
      <c r="S100" s="486">
        <f t="shared" si="1"/>
        <v>0</v>
      </c>
      <c r="T100" s="497"/>
    </row>
    <row r="101" spans="1:20" ht="18">
      <c r="A101" s="515"/>
      <c r="B101" s="535"/>
      <c r="C101" s="491"/>
      <c r="D101" s="491"/>
      <c r="E101" s="491"/>
      <c r="F101" s="491" t="s">
        <v>968</v>
      </c>
      <c r="G101" s="491"/>
      <c r="H101" s="491"/>
      <c r="I101" s="542"/>
      <c r="J101" s="542"/>
      <c r="K101" s="493">
        <v>6</v>
      </c>
      <c r="L101" s="492" t="s">
        <v>394</v>
      </c>
      <c r="M101" s="491"/>
      <c r="N101" s="495"/>
      <c r="O101" s="495"/>
      <c r="P101" s="495"/>
      <c r="Q101" s="531"/>
      <c r="R101" s="627">
        <v>0</v>
      </c>
      <c r="S101" s="486">
        <f t="shared" si="1"/>
        <v>0</v>
      </c>
      <c r="T101" s="497"/>
    </row>
    <row r="102" spans="1:20" ht="18">
      <c r="A102" s="515"/>
      <c r="B102" s="535"/>
      <c r="C102" s="491"/>
      <c r="D102" s="491"/>
      <c r="E102" s="558"/>
      <c r="F102" s="558" t="s">
        <v>970</v>
      </c>
      <c r="G102" s="558"/>
      <c r="H102" s="559"/>
      <c r="I102" s="560"/>
      <c r="J102" s="560"/>
      <c r="K102" s="561">
        <v>1</v>
      </c>
      <c r="L102" s="560" t="s">
        <v>726</v>
      </c>
      <c r="M102" s="562"/>
      <c r="N102" s="562"/>
      <c r="O102" s="562"/>
      <c r="P102" s="563"/>
      <c r="Q102" s="564"/>
      <c r="R102" s="627">
        <v>0</v>
      </c>
      <c r="S102" s="486">
        <f t="shared" ref="S102" si="4">R102*K102</f>
        <v>0</v>
      </c>
      <c r="T102" s="566"/>
    </row>
    <row r="103" spans="1:20" ht="18">
      <c r="A103" s="515"/>
      <c r="B103" s="567"/>
      <c r="C103" s="568"/>
      <c r="D103" s="568"/>
      <c r="E103" s="568"/>
      <c r="F103" s="568"/>
      <c r="G103" s="568"/>
      <c r="H103" s="568"/>
      <c r="I103" s="569"/>
      <c r="J103" s="569"/>
      <c r="K103" s="570"/>
      <c r="L103" s="571"/>
      <c r="M103" s="568"/>
      <c r="N103" s="572"/>
      <c r="O103" s="572"/>
      <c r="P103" s="572"/>
      <c r="Q103" s="573"/>
      <c r="R103" s="564"/>
      <c r="S103" s="565"/>
      <c r="T103" s="566"/>
    </row>
    <row r="104" spans="1:20" ht="27.6">
      <c r="A104" s="515"/>
      <c r="B104" s="567"/>
      <c r="C104" s="568"/>
      <c r="D104" s="568"/>
      <c r="E104" s="568" t="s">
        <v>972</v>
      </c>
      <c r="F104" s="568"/>
      <c r="G104" s="568"/>
      <c r="H104" s="568"/>
      <c r="I104" s="569"/>
      <c r="J104" s="569"/>
      <c r="K104" s="570"/>
      <c r="L104" s="571"/>
      <c r="M104" s="568"/>
      <c r="N104" s="572"/>
      <c r="O104" s="572"/>
      <c r="P104" s="572"/>
      <c r="Q104" s="573"/>
      <c r="R104" s="564"/>
      <c r="S104" s="565"/>
      <c r="T104" s="566"/>
    </row>
    <row r="105" spans="1:20" ht="18">
      <c r="A105" s="515"/>
      <c r="B105" s="567"/>
      <c r="C105" s="568"/>
      <c r="D105" s="568"/>
      <c r="E105" s="568"/>
      <c r="F105" s="574" t="s">
        <v>973</v>
      </c>
      <c r="G105" s="568"/>
      <c r="H105" s="568"/>
      <c r="I105" s="568"/>
      <c r="J105" s="568"/>
      <c r="K105" s="575">
        <f>K95</f>
        <v>5</v>
      </c>
      <c r="L105" s="571" t="s">
        <v>394</v>
      </c>
      <c r="M105" s="568"/>
      <c r="N105" s="572"/>
      <c r="O105" s="572"/>
      <c r="P105" s="572"/>
      <c r="Q105" s="573"/>
      <c r="R105" s="628">
        <v>0</v>
      </c>
      <c r="S105" s="565">
        <f t="shared" si="1"/>
        <v>0</v>
      </c>
      <c r="T105" s="566"/>
    </row>
    <row r="106" spans="1:20" ht="18">
      <c r="A106" s="515"/>
      <c r="B106" s="568"/>
      <c r="C106" s="568"/>
      <c r="D106" s="568"/>
      <c r="E106" s="568"/>
      <c r="F106" s="574" t="s">
        <v>974</v>
      </c>
      <c r="G106" s="568"/>
      <c r="H106" s="568"/>
      <c r="I106" s="568"/>
      <c r="J106" s="568"/>
      <c r="K106" s="575">
        <f>K96</f>
        <v>5</v>
      </c>
      <c r="L106" s="571" t="s">
        <v>394</v>
      </c>
      <c r="M106" s="568"/>
      <c r="N106" s="572"/>
      <c r="O106" s="572"/>
      <c r="P106" s="572"/>
      <c r="Q106" s="573"/>
      <c r="R106" s="628">
        <v>0</v>
      </c>
      <c r="S106" s="565">
        <f t="shared" si="1"/>
        <v>0</v>
      </c>
      <c r="T106" s="566"/>
    </row>
    <row r="107" spans="1:20" ht="18">
      <c r="A107" s="515"/>
      <c r="B107" s="568"/>
      <c r="C107" s="568"/>
      <c r="D107" s="568"/>
      <c r="E107" s="568"/>
      <c r="F107" s="574" t="s">
        <v>975</v>
      </c>
      <c r="G107" s="568"/>
      <c r="H107" s="568"/>
      <c r="I107" s="568"/>
      <c r="J107" s="568"/>
      <c r="K107" s="575">
        <f>K97</f>
        <v>5</v>
      </c>
      <c r="L107" s="571" t="s">
        <v>394</v>
      </c>
      <c r="M107" s="568"/>
      <c r="N107" s="572"/>
      <c r="O107" s="572"/>
      <c r="P107" s="572"/>
      <c r="Q107" s="573"/>
      <c r="R107" s="628">
        <v>0</v>
      </c>
      <c r="S107" s="565">
        <f t="shared" si="1"/>
        <v>0</v>
      </c>
      <c r="T107" s="566"/>
    </row>
    <row r="108" spans="1:20">
      <c r="A108" s="576"/>
      <c r="B108" s="558"/>
      <c r="C108" s="558"/>
      <c r="D108" s="558"/>
      <c r="E108" s="568"/>
      <c r="R108" s="578"/>
      <c r="S108" s="565">
        <f t="shared" si="1"/>
        <v>0</v>
      </c>
      <c r="T108" s="579"/>
    </row>
    <row r="109" spans="1:20" ht="27.6">
      <c r="A109" s="515"/>
      <c r="B109" s="568"/>
      <c r="C109" s="568"/>
      <c r="D109" s="568"/>
      <c r="E109" s="568" t="s">
        <v>976</v>
      </c>
      <c r="F109" s="574"/>
      <c r="G109" s="568"/>
      <c r="H109" s="568"/>
      <c r="I109" s="568"/>
      <c r="J109" s="568"/>
      <c r="K109" s="575"/>
      <c r="L109" s="571"/>
      <c r="M109" s="568"/>
      <c r="N109" s="572"/>
      <c r="O109" s="572"/>
      <c r="P109" s="572"/>
      <c r="Q109" s="573"/>
      <c r="R109" s="564"/>
      <c r="S109" s="565"/>
      <c r="T109" s="566"/>
    </row>
    <row r="110" spans="1:20" ht="18">
      <c r="A110" s="576"/>
      <c r="B110" s="558"/>
      <c r="C110" s="558"/>
      <c r="D110" s="558"/>
      <c r="E110" s="568"/>
      <c r="F110" s="574" t="s">
        <v>973</v>
      </c>
      <c r="G110" s="568"/>
      <c r="H110" s="568"/>
      <c r="I110" s="568"/>
      <c r="J110" s="568"/>
      <c r="K110" s="575">
        <f>K100</f>
        <v>6</v>
      </c>
      <c r="L110" s="571" t="s">
        <v>394</v>
      </c>
      <c r="M110" s="568"/>
      <c r="N110" s="572"/>
      <c r="O110" s="572"/>
      <c r="P110" s="572"/>
      <c r="Q110" s="573"/>
      <c r="R110" s="628">
        <v>0</v>
      </c>
      <c r="S110" s="565">
        <f t="shared" si="1"/>
        <v>0</v>
      </c>
      <c r="T110" s="579"/>
    </row>
    <row r="111" spans="1:20" ht="18">
      <c r="A111" s="576"/>
      <c r="B111" s="558"/>
      <c r="C111" s="558"/>
      <c r="D111" s="558"/>
      <c r="E111" s="568"/>
      <c r="F111" s="574" t="s">
        <v>974</v>
      </c>
      <c r="G111" s="568"/>
      <c r="H111" s="568"/>
      <c r="I111" s="568"/>
      <c r="J111" s="568"/>
      <c r="K111" s="575">
        <f>K101</f>
        <v>6</v>
      </c>
      <c r="L111" s="571" t="s">
        <v>394</v>
      </c>
      <c r="M111" s="568"/>
      <c r="N111" s="572"/>
      <c r="O111" s="572"/>
      <c r="P111" s="572"/>
      <c r="Q111" s="573"/>
      <c r="R111" s="628">
        <v>0</v>
      </c>
      <c r="S111" s="565">
        <f t="shared" si="1"/>
        <v>0</v>
      </c>
      <c r="T111" s="579"/>
    </row>
    <row r="112" spans="1:20" ht="18">
      <c r="A112" s="515"/>
      <c r="B112" s="568"/>
      <c r="C112" s="568"/>
      <c r="D112" s="568"/>
      <c r="E112" s="568"/>
      <c r="F112" s="574"/>
      <c r="G112" s="568"/>
      <c r="H112" s="568"/>
      <c r="I112" s="568"/>
      <c r="J112" s="568"/>
      <c r="K112" s="575"/>
      <c r="L112" s="571"/>
      <c r="M112" s="568"/>
      <c r="N112" s="572"/>
      <c r="O112" s="572"/>
      <c r="P112" s="572"/>
      <c r="Q112" s="573"/>
      <c r="R112" s="564"/>
      <c r="S112" s="565"/>
      <c r="T112" s="566"/>
    </row>
    <row r="113" spans="1:23" ht="18">
      <c r="A113" s="515"/>
      <c r="B113" s="567"/>
      <c r="C113" s="567"/>
      <c r="D113" s="568"/>
      <c r="E113" s="568"/>
      <c r="F113" s="568"/>
      <c r="G113" s="568"/>
      <c r="H113" s="568"/>
      <c r="I113" s="568"/>
      <c r="J113" s="569"/>
      <c r="K113" s="580"/>
      <c r="L113" s="571"/>
      <c r="M113" s="571"/>
      <c r="N113" s="568"/>
      <c r="O113" s="572"/>
      <c r="P113" s="572"/>
      <c r="Q113" s="573"/>
      <c r="R113" s="573"/>
      <c r="S113" s="565"/>
      <c r="T113" s="566"/>
      <c r="W113" s="450" t="s">
        <v>34</v>
      </c>
    </row>
    <row r="114" spans="1:23" ht="18">
      <c r="A114" s="515"/>
      <c r="B114" s="568"/>
      <c r="C114" s="568"/>
      <c r="D114" s="568"/>
      <c r="E114" s="568" t="s">
        <v>977</v>
      </c>
      <c r="F114" s="568" t="s">
        <v>978</v>
      </c>
      <c r="G114" s="568"/>
      <c r="H114" s="568"/>
      <c r="I114" s="568"/>
      <c r="J114" s="568"/>
      <c r="K114" s="575">
        <v>5</v>
      </c>
      <c r="L114" s="571" t="s">
        <v>394</v>
      </c>
      <c r="M114" s="568"/>
      <c r="N114" s="572"/>
      <c r="O114" s="572"/>
      <c r="P114" s="572"/>
      <c r="Q114" s="573"/>
      <c r="R114" s="628">
        <v>0</v>
      </c>
      <c r="S114" s="565">
        <f t="shared" si="1"/>
        <v>0</v>
      </c>
      <c r="T114" s="566"/>
    </row>
    <row r="115" spans="1:23" ht="18">
      <c r="A115" s="515"/>
      <c r="B115" s="568"/>
      <c r="C115" s="568"/>
      <c r="D115" s="568"/>
      <c r="E115" s="568"/>
      <c r="F115" s="568" t="s">
        <v>979</v>
      </c>
      <c r="G115" s="568"/>
      <c r="H115" s="568"/>
      <c r="I115" s="568"/>
      <c r="J115" s="568"/>
      <c r="K115" s="575">
        <v>0.5</v>
      </c>
      <c r="L115" s="571" t="s">
        <v>623</v>
      </c>
      <c r="M115" s="568"/>
      <c r="N115" s="572"/>
      <c r="O115" s="572"/>
      <c r="P115" s="572"/>
      <c r="Q115" s="573"/>
      <c r="R115" s="628">
        <v>0</v>
      </c>
      <c r="S115" s="565">
        <f t="shared" si="1"/>
        <v>0</v>
      </c>
      <c r="T115" s="566"/>
    </row>
    <row r="116" spans="1:23" ht="18">
      <c r="A116" s="515"/>
      <c r="B116" s="568"/>
      <c r="C116" s="568"/>
      <c r="D116" s="568"/>
      <c r="E116" s="568" t="s">
        <v>980</v>
      </c>
      <c r="F116" s="568" t="s">
        <v>981</v>
      </c>
      <c r="G116" s="568"/>
      <c r="H116" s="568"/>
      <c r="I116" s="568"/>
      <c r="J116" s="581"/>
      <c r="K116" s="582">
        <v>0.5</v>
      </c>
      <c r="L116" s="571" t="s">
        <v>623</v>
      </c>
      <c r="M116" s="568"/>
      <c r="N116" s="572"/>
      <c r="O116" s="572"/>
      <c r="P116" s="572"/>
      <c r="Q116" s="573"/>
      <c r="R116" s="628">
        <v>0</v>
      </c>
      <c r="S116" s="565">
        <f t="shared" si="1"/>
        <v>0</v>
      </c>
      <c r="T116" s="566"/>
    </row>
    <row r="117" spans="1:23" ht="18">
      <c r="A117" s="515"/>
      <c r="B117" s="568"/>
      <c r="C117" s="568"/>
      <c r="D117" s="568"/>
      <c r="E117" s="568"/>
      <c r="F117" s="568" t="s">
        <v>982</v>
      </c>
      <c r="G117" s="568"/>
      <c r="H117" s="568"/>
      <c r="I117" s="568"/>
      <c r="J117" s="581"/>
      <c r="K117" s="582">
        <v>0.5</v>
      </c>
      <c r="L117" s="571" t="s">
        <v>623</v>
      </c>
      <c r="M117" s="568"/>
      <c r="N117" s="572"/>
      <c r="O117" s="572"/>
      <c r="P117" s="572"/>
      <c r="Q117" s="573"/>
      <c r="R117" s="628">
        <v>0</v>
      </c>
      <c r="S117" s="565">
        <f t="shared" si="1"/>
        <v>0</v>
      </c>
      <c r="T117" s="566"/>
    </row>
    <row r="118" spans="1:23" ht="18">
      <c r="A118" s="515"/>
      <c r="B118" s="568"/>
      <c r="C118" s="568"/>
      <c r="D118" s="568"/>
      <c r="E118" s="568"/>
      <c r="F118" s="568" t="s">
        <v>983</v>
      </c>
      <c r="G118" s="568"/>
      <c r="H118" s="568"/>
      <c r="I118" s="568"/>
      <c r="J118" s="568"/>
      <c r="K118" s="575"/>
      <c r="L118" s="571"/>
      <c r="M118" s="568"/>
      <c r="N118" s="572"/>
      <c r="O118" s="572"/>
      <c r="P118" s="572"/>
      <c r="Q118" s="573"/>
      <c r="R118" s="628">
        <v>1</v>
      </c>
      <c r="S118" s="565">
        <f t="shared" ref="S118" si="5">R118*K118</f>
        <v>0</v>
      </c>
      <c r="T118" s="566"/>
    </row>
    <row r="119" spans="1:23" ht="82.8">
      <c r="A119" s="515"/>
      <c r="B119" s="568"/>
      <c r="C119" s="568"/>
      <c r="D119" s="568"/>
      <c r="E119" s="568" t="s">
        <v>984</v>
      </c>
      <c r="F119" s="568" t="s">
        <v>985</v>
      </c>
      <c r="G119" s="568"/>
      <c r="H119" s="568"/>
      <c r="I119" s="568"/>
      <c r="J119" s="568"/>
      <c r="K119" s="575">
        <v>1</v>
      </c>
      <c r="L119" s="571" t="s">
        <v>604</v>
      </c>
      <c r="M119" s="568"/>
      <c r="N119" s="572"/>
      <c r="O119" s="572"/>
      <c r="P119" s="572"/>
      <c r="Q119" s="573"/>
      <c r="R119" s="628">
        <v>0</v>
      </c>
      <c r="S119" s="565">
        <f t="shared" si="1"/>
        <v>0</v>
      </c>
      <c r="T119" s="574" t="s">
        <v>986</v>
      </c>
    </row>
    <row r="120" spans="1:23" ht="27.6">
      <c r="A120" s="515"/>
      <c r="B120" s="568"/>
      <c r="C120" s="568"/>
      <c r="D120" s="568"/>
      <c r="E120" s="568" t="s">
        <v>987</v>
      </c>
      <c r="F120" s="568" t="s">
        <v>988</v>
      </c>
      <c r="G120" s="568"/>
      <c r="H120" s="568"/>
      <c r="I120" s="568"/>
      <c r="J120" s="568"/>
      <c r="K120" s="575">
        <v>15</v>
      </c>
      <c r="L120" s="571" t="s">
        <v>623</v>
      </c>
      <c r="M120" s="568"/>
      <c r="N120" s="572"/>
      <c r="O120" s="572"/>
      <c r="P120" s="572"/>
      <c r="Q120" s="573"/>
      <c r="R120" s="628">
        <v>0</v>
      </c>
      <c r="S120" s="565">
        <f t="shared" si="1"/>
        <v>0</v>
      </c>
      <c r="T120" s="574" t="s">
        <v>989</v>
      </c>
    </row>
    <row r="121" spans="1:23" ht="18">
      <c r="A121" s="515"/>
      <c r="B121" s="571"/>
      <c r="C121" s="571"/>
      <c r="D121" s="571"/>
      <c r="E121" s="568" t="s">
        <v>990</v>
      </c>
      <c r="F121" s="578"/>
      <c r="G121" s="571"/>
      <c r="H121" s="571"/>
      <c r="I121" s="571"/>
      <c r="J121" s="571"/>
      <c r="K121" s="575">
        <v>1</v>
      </c>
      <c r="L121" s="583" t="s">
        <v>726</v>
      </c>
      <c r="M121" s="572"/>
      <c r="N121" s="572"/>
      <c r="O121" s="572"/>
      <c r="P121" s="572"/>
      <c r="Q121" s="573"/>
      <c r="R121" s="628">
        <v>0</v>
      </c>
      <c r="S121" s="565">
        <f t="shared" si="1"/>
        <v>0</v>
      </c>
      <c r="T121" s="566"/>
    </row>
    <row r="122" spans="1:23" ht="27.6">
      <c r="A122" s="515"/>
      <c r="B122" s="571"/>
      <c r="C122" s="571"/>
      <c r="D122" s="571"/>
      <c r="E122" s="568" t="s">
        <v>991</v>
      </c>
      <c r="F122" s="578"/>
      <c r="G122" s="571"/>
      <c r="H122" s="571"/>
      <c r="I122" s="571"/>
      <c r="J122" s="571"/>
      <c r="K122" s="575">
        <v>1</v>
      </c>
      <c r="L122" s="583" t="s">
        <v>726</v>
      </c>
      <c r="M122" s="572"/>
      <c r="N122" s="572"/>
      <c r="O122" s="572"/>
      <c r="P122" s="572"/>
      <c r="Q122" s="573"/>
      <c r="R122" s="628">
        <v>0</v>
      </c>
      <c r="S122" s="565">
        <f t="shared" si="1"/>
        <v>0</v>
      </c>
      <c r="T122" s="566"/>
    </row>
    <row r="123" spans="1:23" ht="27.6">
      <c r="A123" s="515"/>
      <c r="B123" s="571"/>
      <c r="C123" s="571"/>
      <c r="D123" s="571"/>
      <c r="E123" s="568" t="s">
        <v>992</v>
      </c>
      <c r="F123" s="578"/>
      <c r="G123" s="571"/>
      <c r="H123" s="571"/>
      <c r="I123" s="571"/>
      <c r="J123" s="571"/>
      <c r="K123" s="575">
        <v>1</v>
      </c>
      <c r="L123" s="583" t="s">
        <v>726</v>
      </c>
      <c r="M123" s="572"/>
      <c r="N123" s="572"/>
      <c r="O123" s="572"/>
      <c r="P123" s="572"/>
      <c r="Q123" s="573"/>
      <c r="R123" s="628">
        <v>0</v>
      </c>
      <c r="S123" s="565">
        <f t="shared" si="1"/>
        <v>0</v>
      </c>
      <c r="T123" s="566"/>
    </row>
    <row r="124" spans="1:23" ht="18">
      <c r="A124" s="515"/>
      <c r="B124" s="571"/>
      <c r="C124" s="571"/>
      <c r="D124" s="571"/>
      <c r="E124" s="568" t="s">
        <v>993</v>
      </c>
      <c r="F124" s="578"/>
      <c r="G124" s="571"/>
      <c r="H124" s="571"/>
      <c r="I124" s="571"/>
      <c r="J124" s="571"/>
      <c r="K124" s="575">
        <v>1</v>
      </c>
      <c r="L124" s="583" t="s">
        <v>726</v>
      </c>
      <c r="M124" s="572"/>
      <c r="N124" s="572"/>
      <c r="O124" s="572"/>
      <c r="P124" s="572"/>
      <c r="Q124" s="573"/>
      <c r="R124" s="628">
        <v>0</v>
      </c>
      <c r="S124" s="565">
        <f t="shared" si="1"/>
        <v>0</v>
      </c>
      <c r="T124" s="566"/>
    </row>
    <row r="125" spans="1:23" ht="18">
      <c r="A125" s="515"/>
      <c r="B125" s="584"/>
      <c r="C125" s="584"/>
      <c r="D125" s="584"/>
      <c r="E125" s="568" t="s">
        <v>994</v>
      </c>
      <c r="F125" s="578"/>
      <c r="G125" s="571"/>
      <c r="H125" s="571"/>
      <c r="I125" s="571"/>
      <c r="J125" s="571"/>
      <c r="K125" s="575">
        <v>1</v>
      </c>
      <c r="L125" s="583" t="s">
        <v>726</v>
      </c>
      <c r="M125" s="572"/>
      <c r="N125" s="572"/>
      <c r="O125" s="572"/>
      <c r="P125" s="572"/>
      <c r="Q125" s="573"/>
      <c r="R125" s="628">
        <v>0</v>
      </c>
      <c r="S125" s="565">
        <f t="shared" ref="S125:S126" si="6">R125*K125</f>
        <v>0</v>
      </c>
      <c r="T125" s="566"/>
    </row>
    <row r="126" spans="1:23" ht="18">
      <c r="A126" s="515"/>
      <c r="B126" s="584"/>
      <c r="C126" s="584"/>
      <c r="D126" s="584"/>
      <c r="E126" s="568" t="s">
        <v>994</v>
      </c>
      <c r="F126" s="578"/>
      <c r="G126" s="571"/>
      <c r="H126" s="571"/>
      <c r="I126" s="571"/>
      <c r="J126" s="571"/>
      <c r="K126" s="575">
        <v>1</v>
      </c>
      <c r="L126" s="583" t="s">
        <v>726</v>
      </c>
      <c r="M126" s="572"/>
      <c r="N126" s="572"/>
      <c r="O126" s="572"/>
      <c r="P126" s="572"/>
      <c r="Q126" s="573"/>
      <c r="R126" s="628">
        <v>0</v>
      </c>
      <c r="S126" s="565">
        <f t="shared" si="6"/>
        <v>0</v>
      </c>
      <c r="T126" s="566"/>
    </row>
    <row r="127" spans="1:23" ht="18">
      <c r="A127" s="515"/>
      <c r="B127" s="584"/>
      <c r="C127" s="584"/>
      <c r="D127" s="584"/>
      <c r="E127" s="568"/>
      <c r="F127" s="578"/>
      <c r="G127" s="571"/>
      <c r="H127" s="571"/>
      <c r="I127" s="571"/>
      <c r="J127" s="571"/>
      <c r="K127" s="575"/>
      <c r="L127" s="583"/>
      <c r="M127" s="572"/>
      <c r="N127" s="572"/>
      <c r="O127" s="572"/>
      <c r="P127" s="572"/>
      <c r="Q127" s="573"/>
      <c r="R127" s="585"/>
      <c r="S127" s="586">
        <f>SUM(S2:S126)</f>
        <v>0</v>
      </c>
      <c r="T127" s="566" t="s">
        <v>37</v>
      </c>
    </row>
    <row r="128" spans="1:23">
      <c r="A128" s="587" t="s">
        <v>995</v>
      </c>
      <c r="B128" s="588"/>
      <c r="C128" s="588"/>
      <c r="D128" s="588"/>
      <c r="E128" s="588"/>
      <c r="F128" s="588"/>
      <c r="G128" s="588"/>
      <c r="H128" s="588"/>
      <c r="I128" s="588"/>
      <c r="J128" s="588"/>
      <c r="K128" s="589"/>
      <c r="L128" s="588"/>
      <c r="M128" s="588"/>
      <c r="N128" s="588"/>
      <c r="O128" s="588"/>
      <c r="P128" s="588"/>
      <c r="Q128" s="588"/>
      <c r="R128" s="588"/>
      <c r="S128" s="590"/>
      <c r="T128" s="591"/>
    </row>
    <row r="129" spans="1:20">
      <c r="A129" s="592"/>
      <c r="B129" s="592"/>
      <c r="C129" s="592"/>
      <c r="D129" s="592"/>
      <c r="E129" s="592"/>
      <c r="F129" s="592"/>
      <c r="G129" s="592"/>
      <c r="H129" s="592"/>
      <c r="I129" s="592"/>
      <c r="J129" s="592"/>
      <c r="K129" s="593"/>
      <c r="L129" s="592"/>
      <c r="M129" s="592"/>
      <c r="N129" s="592"/>
      <c r="O129" s="592"/>
      <c r="P129" s="592"/>
      <c r="Q129" s="592"/>
      <c r="R129" s="594"/>
      <c r="S129" s="595"/>
      <c r="T129" s="592"/>
    </row>
    <row r="130" spans="1:20">
      <c r="A130" s="596"/>
      <c r="B130" s="596"/>
      <c r="C130" s="596"/>
      <c r="D130" s="596"/>
      <c r="E130" s="596"/>
      <c r="F130" s="596"/>
      <c r="G130" s="596"/>
      <c r="H130" s="596"/>
      <c r="I130" s="596"/>
      <c r="J130" s="596"/>
      <c r="K130" s="597"/>
      <c r="L130" s="596"/>
      <c r="M130" s="596"/>
      <c r="N130" s="596"/>
      <c r="O130" s="596"/>
      <c r="P130" s="596"/>
      <c r="Q130" s="596"/>
      <c r="R130" s="594"/>
      <c r="S130" s="595"/>
      <c r="T130" s="596"/>
    </row>
    <row r="131" spans="1:20" ht="18">
      <c r="A131" s="598"/>
      <c r="B131" s="599"/>
      <c r="C131" s="599"/>
      <c r="D131" s="599"/>
      <c r="E131" s="581"/>
      <c r="F131" s="581"/>
      <c r="G131" s="600"/>
      <c r="H131" s="600"/>
      <c r="I131" s="600"/>
      <c r="J131" s="600"/>
      <c r="K131" s="601"/>
      <c r="L131" s="602"/>
      <c r="M131" s="603"/>
      <c r="N131" s="603"/>
      <c r="O131" s="603"/>
      <c r="P131" s="603"/>
      <c r="Q131" s="557"/>
      <c r="R131" s="594"/>
      <c r="S131" s="595"/>
      <c r="T131" s="534"/>
    </row>
    <row r="132" spans="1:20" ht="18">
      <c r="A132" s="598"/>
      <c r="B132" s="599"/>
      <c r="C132" s="599"/>
      <c r="D132" s="599"/>
      <c r="E132" s="581"/>
      <c r="F132" s="581"/>
      <c r="G132" s="600"/>
      <c r="H132" s="600"/>
      <c r="I132" s="600"/>
      <c r="J132" s="600"/>
      <c r="K132" s="601"/>
      <c r="L132" s="602"/>
      <c r="M132" s="603"/>
      <c r="N132" s="603"/>
      <c r="O132" s="603"/>
      <c r="P132" s="603"/>
      <c r="Q132" s="557"/>
      <c r="R132" s="594"/>
      <c r="S132" s="595"/>
      <c r="T132" s="534"/>
    </row>
    <row r="133" spans="1:20" ht="18">
      <c r="A133" s="596"/>
      <c r="B133" s="599"/>
      <c r="C133" s="599"/>
      <c r="D133" s="599"/>
      <c r="E133" s="604"/>
      <c r="F133" s="581"/>
      <c r="G133" s="600"/>
      <c r="H133" s="600"/>
      <c r="I133" s="600"/>
      <c r="J133" s="600"/>
      <c r="K133" s="601"/>
      <c r="L133" s="602"/>
      <c r="M133" s="603"/>
      <c r="N133" s="603"/>
      <c r="O133" s="603"/>
      <c r="P133" s="603"/>
      <c r="Q133" s="557"/>
      <c r="R133" s="594"/>
      <c r="S133" s="595"/>
      <c r="T133" s="534"/>
    </row>
    <row r="134" spans="1:20" ht="18">
      <c r="A134" s="596"/>
      <c r="B134" s="599"/>
      <c r="C134" s="599"/>
      <c r="D134" s="599"/>
      <c r="E134" s="534"/>
      <c r="F134" s="581"/>
      <c r="G134" s="600"/>
      <c r="H134" s="600"/>
      <c r="I134" s="600"/>
      <c r="J134" s="600"/>
      <c r="K134" s="601"/>
      <c r="L134" s="602"/>
      <c r="M134" s="603"/>
      <c r="N134" s="603"/>
      <c r="O134" s="603"/>
      <c r="P134" s="603"/>
      <c r="Q134" s="557"/>
      <c r="R134" s="594"/>
      <c r="S134" s="595"/>
      <c r="T134" s="534"/>
    </row>
    <row r="135" spans="1:20" ht="18">
      <c r="A135" s="596"/>
      <c r="B135" s="599"/>
      <c r="C135" s="599"/>
      <c r="D135" s="599"/>
      <c r="E135" s="534"/>
      <c r="F135" s="581"/>
      <c r="G135" s="600"/>
      <c r="H135" s="600"/>
      <c r="I135" s="600"/>
      <c r="J135" s="600"/>
      <c r="K135" s="601"/>
      <c r="L135" s="602"/>
      <c r="M135" s="603"/>
      <c r="N135" s="603"/>
      <c r="O135" s="603"/>
      <c r="P135" s="603"/>
      <c r="Q135" s="557"/>
      <c r="R135" s="594"/>
      <c r="S135" s="595"/>
      <c r="T135" s="534"/>
    </row>
    <row r="136" spans="1:20" ht="18">
      <c r="A136" s="596"/>
      <c r="B136" s="599"/>
      <c r="C136" s="599"/>
      <c r="D136" s="599"/>
      <c r="E136" s="534"/>
      <c r="F136" s="581"/>
      <c r="G136" s="600"/>
      <c r="H136" s="600"/>
      <c r="I136" s="600"/>
      <c r="J136" s="600"/>
      <c r="K136" s="601"/>
      <c r="L136" s="602"/>
      <c r="M136" s="603"/>
      <c r="N136" s="603"/>
      <c r="O136" s="603"/>
      <c r="P136" s="603"/>
      <c r="Q136" s="557"/>
      <c r="R136" s="594"/>
      <c r="S136" s="595"/>
      <c r="T136" s="534"/>
    </row>
    <row r="137" spans="1:20" ht="18">
      <c r="A137" s="596"/>
      <c r="B137" s="599"/>
      <c r="C137" s="599"/>
      <c r="D137" s="599"/>
      <c r="E137" s="534"/>
      <c r="F137" s="581"/>
      <c r="G137" s="600"/>
      <c r="H137" s="600"/>
      <c r="I137" s="600"/>
      <c r="J137" s="600"/>
      <c r="K137" s="601"/>
      <c r="L137" s="602"/>
      <c r="M137" s="603"/>
      <c r="N137" s="603"/>
      <c r="O137" s="603"/>
      <c r="P137" s="603"/>
      <c r="Q137" s="557"/>
      <c r="R137" s="594"/>
      <c r="S137" s="595"/>
      <c r="T137" s="534"/>
    </row>
    <row r="138" spans="1:20" ht="18">
      <c r="A138" s="596"/>
      <c r="B138" s="599"/>
      <c r="C138" s="599"/>
      <c r="D138" s="599"/>
      <c r="E138" s="534"/>
      <c r="F138" s="581"/>
      <c r="G138" s="600"/>
      <c r="H138" s="600"/>
      <c r="I138" s="600"/>
      <c r="J138" s="600"/>
      <c r="K138" s="601"/>
      <c r="L138" s="602"/>
      <c r="M138" s="603"/>
      <c r="N138" s="603"/>
      <c r="O138" s="603"/>
      <c r="P138" s="603"/>
      <c r="Q138" s="557"/>
      <c r="R138" s="594"/>
      <c r="S138" s="595"/>
      <c r="T138" s="534"/>
    </row>
    <row r="139" spans="1:20" ht="18">
      <c r="A139" s="596"/>
      <c r="B139" s="599"/>
      <c r="C139" s="599"/>
      <c r="D139" s="599"/>
      <c r="E139" s="534"/>
      <c r="F139" s="581"/>
      <c r="G139" s="600"/>
      <c r="H139" s="600"/>
      <c r="I139" s="600"/>
      <c r="J139" s="600"/>
      <c r="K139" s="601"/>
      <c r="L139" s="602"/>
      <c r="M139" s="603"/>
      <c r="N139" s="603"/>
      <c r="O139" s="603"/>
      <c r="P139" s="603"/>
      <c r="Q139" s="557"/>
      <c r="R139" s="594"/>
      <c r="S139" s="595"/>
      <c r="T139" s="534"/>
    </row>
    <row r="140" spans="1:20" ht="18">
      <c r="A140" s="596"/>
      <c r="B140" s="599"/>
      <c r="C140" s="599"/>
      <c r="D140" s="599"/>
      <c r="E140" s="534"/>
      <c r="F140" s="581"/>
      <c r="G140" s="600"/>
      <c r="H140" s="600"/>
      <c r="I140" s="600"/>
      <c r="J140" s="600"/>
      <c r="K140" s="601"/>
      <c r="L140" s="602"/>
      <c r="M140" s="603"/>
      <c r="N140" s="603"/>
      <c r="O140" s="603"/>
      <c r="P140" s="603"/>
      <c r="Q140" s="557"/>
      <c r="R140" s="594"/>
      <c r="S140" s="595"/>
      <c r="T140" s="534"/>
    </row>
    <row r="141" spans="1:20" ht="18">
      <c r="A141" s="596"/>
      <c r="B141" s="599"/>
      <c r="C141" s="599"/>
      <c r="D141" s="599"/>
      <c r="E141" s="534"/>
      <c r="F141" s="581"/>
      <c r="G141" s="600"/>
      <c r="H141" s="600"/>
      <c r="I141" s="600"/>
      <c r="J141" s="600"/>
      <c r="K141" s="601"/>
      <c r="L141" s="602"/>
      <c r="M141" s="603"/>
      <c r="N141" s="603"/>
      <c r="O141" s="603"/>
      <c r="P141" s="603"/>
      <c r="Q141" s="557"/>
      <c r="R141" s="594"/>
      <c r="S141" s="595"/>
      <c r="T141" s="534"/>
    </row>
    <row r="142" spans="1:20" ht="18">
      <c r="A142" s="596"/>
      <c r="B142" s="599"/>
      <c r="C142" s="599"/>
      <c r="D142" s="599"/>
      <c r="E142" s="534"/>
      <c r="F142" s="581"/>
      <c r="G142" s="600"/>
      <c r="H142" s="600"/>
      <c r="I142" s="605"/>
      <c r="J142" s="605"/>
      <c r="K142" s="601"/>
      <c r="L142" s="602"/>
      <c r="M142" s="603"/>
      <c r="N142" s="603"/>
      <c r="O142" s="603"/>
      <c r="P142" s="603"/>
      <c r="Q142" s="557"/>
      <c r="R142" s="594"/>
      <c r="S142" s="595"/>
      <c r="T142" s="534"/>
    </row>
    <row r="143" spans="1:20" ht="18">
      <c r="A143" s="596"/>
      <c r="B143" s="600"/>
      <c r="C143" s="600"/>
      <c r="D143" s="600"/>
      <c r="E143" s="534"/>
      <c r="F143" s="581"/>
      <c r="G143" s="600"/>
      <c r="H143" s="600"/>
      <c r="I143" s="600"/>
      <c r="J143" s="600"/>
      <c r="K143" s="601"/>
      <c r="L143" s="602"/>
      <c r="M143" s="603"/>
      <c r="N143" s="603"/>
      <c r="O143" s="603"/>
      <c r="P143" s="603"/>
      <c r="Q143" s="557"/>
      <c r="R143" s="606"/>
      <c r="S143" s="607"/>
      <c r="T143" s="534"/>
    </row>
    <row r="144" spans="1:20" ht="18">
      <c r="A144" s="596"/>
      <c r="B144" s="599"/>
      <c r="C144" s="600"/>
      <c r="D144" s="600"/>
      <c r="E144" s="534"/>
      <c r="F144" s="581"/>
      <c r="G144" s="600"/>
      <c r="H144" s="600"/>
      <c r="I144" s="600"/>
      <c r="J144" s="600"/>
      <c r="K144" s="601"/>
      <c r="L144" s="602"/>
      <c r="M144" s="603"/>
      <c r="N144" s="603"/>
      <c r="O144" s="603"/>
      <c r="P144" s="603"/>
      <c r="Q144" s="557"/>
      <c r="R144" s="606"/>
      <c r="S144" s="607"/>
      <c r="T144" s="534"/>
    </row>
    <row r="145" spans="1:20" ht="18">
      <c r="A145" s="596"/>
      <c r="B145" s="599"/>
      <c r="C145" s="600"/>
      <c r="D145" s="600"/>
      <c r="E145" s="534"/>
      <c r="F145" s="581"/>
      <c r="G145" s="600"/>
      <c r="H145" s="600"/>
      <c r="I145" s="600"/>
      <c r="J145" s="600"/>
      <c r="K145" s="601"/>
      <c r="L145" s="602"/>
      <c r="M145" s="603"/>
      <c r="N145" s="603"/>
      <c r="O145" s="603"/>
      <c r="P145" s="603"/>
      <c r="Q145" s="557"/>
      <c r="R145" s="608"/>
      <c r="S145" s="608"/>
      <c r="T145" s="534"/>
    </row>
    <row r="146" spans="1:20">
      <c r="A146" s="596"/>
      <c r="B146" s="596"/>
      <c r="C146" s="596"/>
      <c r="D146" s="596"/>
      <c r="E146" s="596"/>
      <c r="F146" s="596"/>
      <c r="G146" s="596"/>
      <c r="H146" s="596"/>
      <c r="I146" s="596"/>
      <c r="J146" s="596"/>
      <c r="K146" s="597"/>
      <c r="L146" s="596"/>
      <c r="M146" s="596"/>
      <c r="N146" s="596"/>
      <c r="O146" s="596"/>
      <c r="P146" s="596"/>
      <c r="Q146" s="596"/>
      <c r="R146" s="594"/>
      <c r="S146" s="595"/>
      <c r="T146" s="596"/>
    </row>
    <row r="147" spans="1:20" ht="18">
      <c r="A147" s="598"/>
      <c r="B147" s="599"/>
      <c r="C147" s="599"/>
      <c r="D147" s="599"/>
      <c r="E147" s="581"/>
      <c r="F147" s="581"/>
      <c r="G147" s="600"/>
      <c r="H147" s="600"/>
      <c r="I147" s="600"/>
      <c r="J147" s="600"/>
      <c r="K147" s="601"/>
      <c r="L147" s="602"/>
      <c r="M147" s="603"/>
      <c r="N147" s="603"/>
      <c r="O147" s="603"/>
      <c r="P147" s="603"/>
      <c r="Q147" s="557"/>
      <c r="R147" s="594"/>
      <c r="S147" s="595"/>
      <c r="T147" s="534"/>
    </row>
    <row r="148" spans="1:20" ht="18">
      <c r="A148" s="598"/>
      <c r="B148" s="599"/>
      <c r="C148" s="599"/>
      <c r="D148" s="599"/>
      <c r="E148" s="581"/>
      <c r="F148" s="581"/>
      <c r="G148" s="600"/>
      <c r="H148" s="600"/>
      <c r="I148" s="600"/>
      <c r="J148" s="600"/>
      <c r="K148" s="601"/>
      <c r="L148" s="602"/>
      <c r="M148" s="603"/>
      <c r="N148" s="603"/>
      <c r="O148" s="603"/>
      <c r="P148" s="603"/>
      <c r="Q148" s="557"/>
      <c r="R148" s="594"/>
      <c r="S148" s="595"/>
      <c r="T148" s="534"/>
    </row>
    <row r="149" spans="1:20" ht="18">
      <c r="A149" s="596"/>
      <c r="B149" s="599"/>
      <c r="C149" s="599"/>
      <c r="D149" s="599"/>
      <c r="E149" s="604"/>
      <c r="F149" s="581"/>
      <c r="G149" s="600"/>
      <c r="H149" s="600"/>
      <c r="I149" s="600"/>
      <c r="J149" s="600"/>
      <c r="K149" s="601"/>
      <c r="L149" s="602"/>
      <c r="M149" s="603"/>
      <c r="N149" s="603"/>
      <c r="O149" s="603"/>
      <c r="P149" s="603"/>
      <c r="Q149" s="557"/>
      <c r="R149" s="594"/>
      <c r="S149" s="595"/>
      <c r="T149" s="534"/>
    </row>
    <row r="150" spans="1:20" ht="18">
      <c r="A150" s="596"/>
      <c r="B150" s="599"/>
      <c r="C150" s="599"/>
      <c r="D150" s="599"/>
      <c r="E150" s="534"/>
      <c r="F150" s="581"/>
      <c r="G150" s="600"/>
      <c r="H150" s="600"/>
      <c r="I150" s="600"/>
      <c r="J150" s="600"/>
      <c r="K150" s="601"/>
      <c r="L150" s="602"/>
      <c r="M150" s="603"/>
      <c r="N150" s="603"/>
      <c r="O150" s="603"/>
      <c r="P150" s="603"/>
      <c r="Q150" s="557"/>
      <c r="R150" s="594"/>
      <c r="S150" s="595"/>
      <c r="T150" s="534"/>
    </row>
    <row r="151" spans="1:20" ht="18">
      <c r="A151" s="596"/>
      <c r="B151" s="599"/>
      <c r="C151" s="599"/>
      <c r="D151" s="599"/>
      <c r="E151" s="534"/>
      <c r="F151" s="581"/>
      <c r="G151" s="600"/>
      <c r="H151" s="600"/>
      <c r="I151" s="600"/>
      <c r="J151" s="600"/>
      <c r="K151" s="601"/>
      <c r="L151" s="602"/>
      <c r="M151" s="603"/>
      <c r="N151" s="603"/>
      <c r="O151" s="603"/>
      <c r="P151" s="603"/>
      <c r="Q151" s="557"/>
      <c r="R151" s="594"/>
      <c r="S151" s="595"/>
      <c r="T151" s="534"/>
    </row>
    <row r="152" spans="1:20" ht="18">
      <c r="A152" s="596"/>
      <c r="B152" s="599"/>
      <c r="C152" s="599"/>
      <c r="D152" s="599"/>
      <c r="E152" s="534"/>
      <c r="F152" s="581"/>
      <c r="G152" s="600"/>
      <c r="H152" s="600"/>
      <c r="I152" s="600"/>
      <c r="J152" s="600"/>
      <c r="K152" s="601"/>
      <c r="L152" s="602"/>
      <c r="M152" s="603"/>
      <c r="N152" s="603"/>
      <c r="O152" s="603"/>
      <c r="P152" s="603"/>
      <c r="Q152" s="557"/>
      <c r="R152" s="594"/>
      <c r="S152" s="595"/>
      <c r="T152" s="534"/>
    </row>
    <row r="153" spans="1:20" ht="18">
      <c r="A153" s="596"/>
      <c r="B153" s="599"/>
      <c r="C153" s="599"/>
      <c r="D153" s="599"/>
      <c r="E153" s="534"/>
      <c r="F153" s="581"/>
      <c r="G153" s="600"/>
      <c r="H153" s="600"/>
      <c r="I153" s="600"/>
      <c r="J153" s="600"/>
      <c r="K153" s="601"/>
      <c r="L153" s="602"/>
      <c r="M153" s="603"/>
      <c r="N153" s="603"/>
      <c r="O153" s="603"/>
      <c r="P153" s="603"/>
      <c r="Q153" s="557"/>
      <c r="R153" s="594"/>
      <c r="S153" s="595"/>
      <c r="T153" s="534"/>
    </row>
    <row r="154" spans="1:20" ht="18">
      <c r="A154" s="596"/>
      <c r="B154" s="599"/>
      <c r="C154" s="599"/>
      <c r="D154" s="599"/>
      <c r="E154" s="534"/>
      <c r="F154" s="581"/>
      <c r="G154" s="600"/>
      <c r="H154" s="600"/>
      <c r="I154" s="600"/>
      <c r="J154" s="600"/>
      <c r="K154" s="601"/>
      <c r="L154" s="602"/>
      <c r="M154" s="603"/>
      <c r="N154" s="603"/>
      <c r="O154" s="603"/>
      <c r="P154" s="603"/>
      <c r="Q154" s="557"/>
      <c r="R154" s="594"/>
      <c r="S154" s="595"/>
      <c r="T154" s="534"/>
    </row>
    <row r="155" spans="1:20" ht="18">
      <c r="A155" s="596"/>
      <c r="B155" s="599"/>
      <c r="C155" s="599"/>
      <c r="D155" s="599"/>
      <c r="E155" s="534"/>
      <c r="F155" s="581"/>
      <c r="G155" s="600"/>
      <c r="H155" s="600"/>
      <c r="I155" s="600"/>
      <c r="J155" s="600"/>
      <c r="K155" s="601"/>
      <c r="L155" s="602"/>
      <c r="M155" s="603"/>
      <c r="N155" s="603"/>
      <c r="O155" s="603"/>
      <c r="P155" s="603"/>
      <c r="Q155" s="557"/>
      <c r="R155" s="594"/>
      <c r="S155" s="595"/>
      <c r="T155" s="534"/>
    </row>
    <row r="156" spans="1:20" ht="18">
      <c r="A156" s="596"/>
      <c r="B156" s="599"/>
      <c r="C156" s="599"/>
      <c r="D156" s="599"/>
      <c r="E156" s="534"/>
      <c r="F156" s="581"/>
      <c r="G156" s="600"/>
      <c r="H156" s="600"/>
      <c r="I156" s="600"/>
      <c r="J156" s="600"/>
      <c r="K156" s="601"/>
      <c r="L156" s="602"/>
      <c r="M156" s="603"/>
      <c r="N156" s="603"/>
      <c r="O156" s="603"/>
      <c r="P156" s="603"/>
      <c r="Q156" s="557"/>
      <c r="R156" s="594"/>
      <c r="S156" s="595"/>
      <c r="T156" s="534"/>
    </row>
    <row r="157" spans="1:20" ht="18">
      <c r="A157" s="596"/>
      <c r="B157" s="599"/>
      <c r="C157" s="599"/>
      <c r="D157" s="599"/>
      <c r="E157" s="534"/>
      <c r="F157" s="581"/>
      <c r="G157" s="600"/>
      <c r="H157" s="600"/>
      <c r="I157" s="600"/>
      <c r="J157" s="600"/>
      <c r="K157" s="601"/>
      <c r="L157" s="602"/>
      <c r="M157" s="603"/>
      <c r="N157" s="603"/>
      <c r="O157" s="603"/>
      <c r="P157" s="603"/>
      <c r="Q157" s="557"/>
      <c r="R157" s="594"/>
      <c r="S157" s="595"/>
      <c r="T157" s="534"/>
    </row>
    <row r="158" spans="1:20" ht="18">
      <c r="A158" s="596"/>
      <c r="B158" s="599"/>
      <c r="C158" s="599"/>
      <c r="D158" s="599"/>
      <c r="E158" s="534"/>
      <c r="F158" s="581"/>
      <c r="G158" s="600"/>
      <c r="H158" s="600"/>
      <c r="I158" s="605"/>
      <c r="J158" s="605"/>
      <c r="K158" s="601"/>
      <c r="L158" s="602"/>
      <c r="M158" s="603"/>
      <c r="N158" s="603"/>
      <c r="O158" s="603"/>
      <c r="P158" s="603"/>
      <c r="Q158" s="557"/>
      <c r="R158" s="594"/>
      <c r="S158" s="595"/>
      <c r="T158" s="534"/>
    </row>
    <row r="159" spans="1:20" ht="18">
      <c r="A159" s="596"/>
      <c r="B159" s="600"/>
      <c r="C159" s="600"/>
      <c r="D159" s="600"/>
      <c r="E159" s="534"/>
      <c r="F159" s="581"/>
      <c r="G159" s="600"/>
      <c r="H159" s="600"/>
      <c r="I159" s="600"/>
      <c r="J159" s="600"/>
      <c r="K159" s="601"/>
      <c r="L159" s="602"/>
      <c r="M159" s="603"/>
      <c r="N159" s="603"/>
      <c r="O159" s="603"/>
      <c r="P159" s="603"/>
      <c r="Q159" s="557"/>
      <c r="R159" s="594"/>
      <c r="S159" s="595"/>
      <c r="T159" s="534"/>
    </row>
    <row r="160" spans="1:20" ht="18">
      <c r="A160" s="596"/>
      <c r="B160" s="599"/>
      <c r="C160" s="600"/>
      <c r="D160" s="600"/>
      <c r="E160" s="534"/>
      <c r="F160" s="581"/>
      <c r="G160" s="600"/>
      <c r="H160" s="600"/>
      <c r="I160" s="600"/>
      <c r="J160" s="600"/>
      <c r="K160" s="601"/>
      <c r="L160" s="602"/>
      <c r="M160" s="603"/>
      <c r="N160" s="603"/>
      <c r="O160" s="603"/>
      <c r="P160" s="603"/>
      <c r="Q160" s="557"/>
      <c r="R160" s="594"/>
      <c r="S160" s="595"/>
      <c r="T160" s="534"/>
    </row>
    <row r="161" spans="1:20" ht="18">
      <c r="A161" s="596"/>
      <c r="B161" s="599"/>
      <c r="C161" s="600"/>
      <c r="D161" s="600"/>
      <c r="E161" s="534"/>
      <c r="F161" s="581"/>
      <c r="G161" s="600"/>
      <c r="H161" s="600"/>
      <c r="I161" s="600"/>
      <c r="J161" s="600"/>
      <c r="K161" s="601"/>
      <c r="L161" s="602"/>
      <c r="M161" s="603"/>
      <c r="N161" s="603"/>
      <c r="O161" s="603"/>
      <c r="P161" s="603"/>
      <c r="Q161" s="557"/>
      <c r="R161" s="594"/>
      <c r="S161" s="595"/>
      <c r="T161" s="534"/>
    </row>
    <row r="162" spans="1:20" ht="18">
      <c r="A162" s="596"/>
      <c r="B162" s="596"/>
      <c r="C162" s="596"/>
      <c r="D162" s="596"/>
      <c r="E162" s="596"/>
      <c r="F162" s="596"/>
      <c r="G162" s="596"/>
      <c r="H162" s="596"/>
      <c r="I162" s="596"/>
      <c r="J162" s="596"/>
      <c r="K162" s="597"/>
      <c r="L162" s="596"/>
      <c r="M162" s="596"/>
      <c r="N162" s="596"/>
      <c r="O162" s="596"/>
      <c r="P162" s="596"/>
      <c r="Q162" s="596"/>
      <c r="R162" s="606"/>
      <c r="S162" s="607"/>
      <c r="T162" s="596"/>
    </row>
    <row r="163" spans="1:20" ht="18">
      <c r="A163" s="598"/>
      <c r="B163" s="599"/>
      <c r="C163" s="599"/>
      <c r="D163" s="599"/>
      <c r="E163" s="581"/>
      <c r="F163" s="581"/>
      <c r="G163" s="600"/>
      <c r="H163" s="600"/>
      <c r="I163" s="600"/>
      <c r="J163" s="600"/>
      <c r="K163" s="601"/>
      <c r="L163" s="602"/>
      <c r="M163" s="603"/>
      <c r="N163" s="603"/>
      <c r="O163" s="603"/>
      <c r="P163" s="603"/>
      <c r="Q163" s="557"/>
      <c r="R163" s="606"/>
      <c r="S163" s="607"/>
      <c r="T163" s="534"/>
    </row>
    <row r="164" spans="1:20" ht="18">
      <c r="A164" s="598"/>
      <c r="B164" s="599"/>
      <c r="C164" s="599"/>
      <c r="D164" s="599"/>
      <c r="E164" s="581"/>
      <c r="F164" s="581"/>
      <c r="G164" s="600"/>
      <c r="H164" s="600"/>
      <c r="I164" s="600"/>
      <c r="J164" s="600"/>
      <c r="K164" s="601"/>
      <c r="L164" s="602"/>
      <c r="M164" s="603"/>
      <c r="N164" s="603"/>
      <c r="O164" s="603"/>
      <c r="P164" s="603"/>
      <c r="Q164" s="557"/>
      <c r="R164" s="608"/>
      <c r="S164" s="608"/>
      <c r="T164" s="534"/>
    </row>
    <row r="165" spans="1:20" ht="18">
      <c r="A165" s="596"/>
      <c r="B165" s="599"/>
      <c r="C165" s="599"/>
      <c r="D165" s="599"/>
      <c r="E165" s="604"/>
      <c r="F165" s="581"/>
      <c r="G165" s="600"/>
      <c r="H165" s="600"/>
      <c r="I165" s="600"/>
      <c r="J165" s="600"/>
      <c r="K165" s="601"/>
      <c r="L165" s="602"/>
      <c r="M165" s="603"/>
      <c r="N165" s="603"/>
      <c r="O165" s="603"/>
      <c r="P165" s="603"/>
      <c r="Q165" s="557"/>
      <c r="R165" s="594"/>
      <c r="S165" s="595"/>
      <c r="T165" s="534"/>
    </row>
    <row r="166" spans="1:20" ht="18">
      <c r="A166" s="596"/>
      <c r="B166" s="599"/>
      <c r="C166" s="599"/>
      <c r="D166" s="599"/>
      <c r="E166" s="534"/>
      <c r="F166" s="581"/>
      <c r="G166" s="600"/>
      <c r="H166" s="600"/>
      <c r="I166" s="600"/>
      <c r="J166" s="600"/>
      <c r="K166" s="601"/>
      <c r="L166" s="602"/>
      <c r="M166" s="603"/>
      <c r="N166" s="603"/>
      <c r="O166" s="603"/>
      <c r="P166" s="603"/>
      <c r="Q166" s="557"/>
      <c r="R166" s="594"/>
      <c r="S166" s="595"/>
      <c r="T166" s="534"/>
    </row>
    <row r="167" spans="1:20" ht="18">
      <c r="A167" s="596"/>
      <c r="B167" s="599"/>
      <c r="C167" s="599"/>
      <c r="D167" s="599"/>
      <c r="E167" s="534"/>
      <c r="F167" s="581"/>
      <c r="G167" s="600"/>
      <c r="H167" s="600"/>
      <c r="I167" s="600"/>
      <c r="J167" s="600"/>
      <c r="K167" s="601"/>
      <c r="L167" s="602"/>
      <c r="M167" s="603"/>
      <c r="N167" s="603"/>
      <c r="O167" s="603"/>
      <c r="P167" s="603"/>
      <c r="Q167" s="557"/>
      <c r="R167" s="594"/>
      <c r="S167" s="595"/>
      <c r="T167" s="534"/>
    </row>
    <row r="168" spans="1:20" ht="18">
      <c r="A168" s="596"/>
      <c r="B168" s="599"/>
      <c r="C168" s="599"/>
      <c r="D168" s="599"/>
      <c r="E168" s="534"/>
      <c r="F168" s="581"/>
      <c r="G168" s="600"/>
      <c r="H168" s="600"/>
      <c r="I168" s="600"/>
      <c r="J168" s="600"/>
      <c r="K168" s="601"/>
      <c r="L168" s="602"/>
      <c r="M168" s="603"/>
      <c r="N168" s="603"/>
      <c r="O168" s="603"/>
      <c r="P168" s="603"/>
      <c r="Q168" s="557"/>
      <c r="R168" s="594"/>
      <c r="S168" s="595"/>
      <c r="T168" s="534"/>
    </row>
    <row r="169" spans="1:20" ht="18">
      <c r="A169" s="596"/>
      <c r="B169" s="599"/>
      <c r="C169" s="599"/>
      <c r="D169" s="599"/>
      <c r="E169" s="534"/>
      <c r="F169" s="581"/>
      <c r="G169" s="600"/>
      <c r="H169" s="600"/>
      <c r="I169" s="600"/>
      <c r="J169" s="600"/>
      <c r="K169" s="601"/>
      <c r="L169" s="602"/>
      <c r="M169" s="603"/>
      <c r="N169" s="603"/>
      <c r="O169" s="603"/>
      <c r="P169" s="603"/>
      <c r="Q169" s="557"/>
      <c r="R169" s="594"/>
      <c r="S169" s="595"/>
      <c r="T169" s="534"/>
    </row>
    <row r="170" spans="1:20" ht="18">
      <c r="A170" s="596"/>
      <c r="B170" s="599"/>
      <c r="C170" s="599"/>
      <c r="D170" s="599"/>
      <c r="E170" s="534"/>
      <c r="F170" s="581"/>
      <c r="G170" s="600"/>
      <c r="H170" s="600"/>
      <c r="I170" s="600"/>
      <c r="J170" s="600"/>
      <c r="K170" s="601"/>
      <c r="L170" s="602"/>
      <c r="M170" s="603"/>
      <c r="N170" s="603"/>
      <c r="O170" s="603"/>
      <c r="P170" s="603"/>
      <c r="Q170" s="557"/>
      <c r="R170" s="594"/>
      <c r="S170" s="595"/>
      <c r="T170" s="534"/>
    </row>
    <row r="171" spans="1:20" ht="18">
      <c r="A171" s="596"/>
      <c r="B171" s="599"/>
      <c r="C171" s="599"/>
      <c r="D171" s="599"/>
      <c r="E171" s="534"/>
      <c r="F171" s="581"/>
      <c r="G171" s="600"/>
      <c r="H171" s="600"/>
      <c r="I171" s="600"/>
      <c r="J171" s="600"/>
      <c r="K171" s="601"/>
      <c r="L171" s="602"/>
      <c r="M171" s="603"/>
      <c r="N171" s="603"/>
      <c r="O171" s="603"/>
      <c r="P171" s="603"/>
      <c r="Q171" s="557"/>
      <c r="R171" s="594"/>
      <c r="S171" s="595"/>
      <c r="T171" s="534"/>
    </row>
    <row r="172" spans="1:20" ht="18">
      <c r="A172" s="596"/>
      <c r="B172" s="599"/>
      <c r="C172" s="599"/>
      <c r="D172" s="599"/>
      <c r="E172" s="534"/>
      <c r="F172" s="581"/>
      <c r="G172" s="600"/>
      <c r="H172" s="600"/>
      <c r="I172" s="600"/>
      <c r="J172" s="600"/>
      <c r="K172" s="601"/>
      <c r="L172" s="602"/>
      <c r="M172" s="603"/>
      <c r="N172" s="603"/>
      <c r="O172" s="603"/>
      <c r="P172" s="603"/>
      <c r="Q172" s="557"/>
      <c r="R172" s="594"/>
      <c r="S172" s="595"/>
      <c r="T172" s="534"/>
    </row>
    <row r="173" spans="1:20" ht="18">
      <c r="A173" s="596"/>
      <c r="B173" s="599"/>
      <c r="C173" s="599"/>
      <c r="D173" s="599"/>
      <c r="E173" s="534"/>
      <c r="F173" s="581"/>
      <c r="G173" s="600"/>
      <c r="H173" s="600"/>
      <c r="I173" s="600"/>
      <c r="J173" s="600"/>
      <c r="K173" s="601"/>
      <c r="L173" s="602"/>
      <c r="M173" s="603"/>
      <c r="N173" s="603"/>
      <c r="O173" s="603"/>
      <c r="P173" s="603"/>
      <c r="Q173" s="557"/>
      <c r="R173" s="594"/>
      <c r="S173" s="595"/>
      <c r="T173" s="534"/>
    </row>
    <row r="174" spans="1:20" ht="18">
      <c r="A174" s="596"/>
      <c r="B174" s="599"/>
      <c r="C174" s="599"/>
      <c r="D174" s="599"/>
      <c r="E174" s="534"/>
      <c r="F174" s="581"/>
      <c r="G174" s="600"/>
      <c r="H174" s="600"/>
      <c r="I174" s="605"/>
      <c r="J174" s="605"/>
      <c r="K174" s="601"/>
      <c r="L174" s="602"/>
      <c r="M174" s="603"/>
      <c r="N174" s="603"/>
      <c r="O174" s="603"/>
      <c r="P174" s="603"/>
      <c r="Q174" s="557"/>
      <c r="R174" s="594"/>
      <c r="S174" s="595"/>
      <c r="T174" s="534"/>
    </row>
    <row r="175" spans="1:20" ht="18">
      <c r="A175" s="596"/>
      <c r="B175" s="600"/>
      <c r="C175" s="600"/>
      <c r="D175" s="600"/>
      <c r="E175" s="534"/>
      <c r="F175" s="581"/>
      <c r="G175" s="600"/>
      <c r="H175" s="600"/>
      <c r="I175" s="600"/>
      <c r="J175" s="600"/>
      <c r="K175" s="601"/>
      <c r="L175" s="602"/>
      <c r="M175" s="603"/>
      <c r="N175" s="603"/>
      <c r="O175" s="603"/>
      <c r="P175" s="603"/>
      <c r="Q175" s="557"/>
      <c r="R175" s="594"/>
      <c r="S175" s="595"/>
      <c r="T175" s="534"/>
    </row>
    <row r="176" spans="1:20" ht="18">
      <c r="A176" s="596"/>
      <c r="B176" s="599"/>
      <c r="C176" s="600"/>
      <c r="D176" s="600"/>
      <c r="E176" s="534"/>
      <c r="F176" s="581"/>
      <c r="G176" s="600"/>
      <c r="H176" s="600"/>
      <c r="I176" s="600"/>
      <c r="J176" s="600"/>
      <c r="K176" s="601"/>
      <c r="L176" s="602"/>
      <c r="M176" s="603"/>
      <c r="N176" s="603"/>
      <c r="O176" s="603"/>
      <c r="P176" s="603"/>
      <c r="Q176" s="557"/>
      <c r="R176" s="594"/>
      <c r="S176" s="595"/>
      <c r="T176" s="534"/>
    </row>
    <row r="177" spans="1:20" ht="18">
      <c r="A177" s="596"/>
      <c r="B177" s="599"/>
      <c r="C177" s="600"/>
      <c r="D177" s="600"/>
      <c r="E177" s="534"/>
      <c r="F177" s="581"/>
      <c r="G177" s="600"/>
      <c r="H177" s="600"/>
      <c r="I177" s="600"/>
      <c r="J177" s="600"/>
      <c r="K177" s="601"/>
      <c r="L177" s="602"/>
      <c r="M177" s="603"/>
      <c r="N177" s="603"/>
      <c r="O177" s="603"/>
      <c r="P177" s="603"/>
      <c r="Q177" s="557"/>
      <c r="R177" s="594"/>
      <c r="S177" s="595"/>
      <c r="T177" s="534"/>
    </row>
    <row r="178" spans="1:20" ht="18">
      <c r="A178" s="596"/>
      <c r="B178" s="599"/>
      <c r="C178" s="600"/>
      <c r="D178" s="600"/>
      <c r="E178" s="534"/>
      <c r="F178" s="581"/>
      <c r="G178" s="600"/>
      <c r="H178" s="600"/>
      <c r="I178" s="600"/>
      <c r="J178" s="600"/>
      <c r="K178" s="601"/>
      <c r="L178" s="602"/>
      <c r="M178" s="603"/>
      <c r="N178" s="603"/>
      <c r="O178" s="603"/>
      <c r="P178" s="603"/>
      <c r="Q178" s="557"/>
      <c r="R178" s="594"/>
      <c r="S178" s="595"/>
      <c r="T178" s="534"/>
    </row>
    <row r="179" spans="1:20" ht="18">
      <c r="A179" s="598"/>
      <c r="B179" s="599"/>
      <c r="C179" s="599"/>
      <c r="D179" s="599"/>
      <c r="E179" s="581"/>
      <c r="F179" s="581"/>
      <c r="G179" s="600"/>
      <c r="H179" s="600"/>
      <c r="I179" s="600"/>
      <c r="J179" s="600"/>
      <c r="K179" s="601"/>
      <c r="L179" s="602"/>
      <c r="M179" s="603"/>
      <c r="N179" s="603"/>
      <c r="O179" s="603"/>
      <c r="P179" s="603"/>
      <c r="Q179" s="557"/>
      <c r="R179" s="594"/>
      <c r="S179" s="595"/>
      <c r="T179" s="534"/>
    </row>
    <row r="180" spans="1:20" ht="18">
      <c r="A180" s="598"/>
      <c r="B180" s="599"/>
      <c r="C180" s="599"/>
      <c r="D180" s="599"/>
      <c r="E180" s="581"/>
      <c r="F180" s="581"/>
      <c r="G180" s="600"/>
      <c r="H180" s="600"/>
      <c r="I180" s="600"/>
      <c r="J180" s="600"/>
      <c r="K180" s="601"/>
      <c r="L180" s="602"/>
      <c r="M180" s="603"/>
      <c r="N180" s="603"/>
      <c r="O180" s="603"/>
      <c r="P180" s="603"/>
      <c r="Q180" s="557"/>
      <c r="R180" s="606"/>
      <c r="S180" s="607"/>
      <c r="T180" s="534"/>
    </row>
    <row r="181" spans="1:20" ht="18">
      <c r="A181" s="596"/>
      <c r="B181" s="599"/>
      <c r="C181" s="599"/>
      <c r="D181" s="599"/>
      <c r="E181" s="604"/>
      <c r="F181" s="581"/>
      <c r="G181" s="600"/>
      <c r="H181" s="600"/>
      <c r="I181" s="600"/>
      <c r="J181" s="600"/>
      <c r="K181" s="601"/>
      <c r="L181" s="602"/>
      <c r="M181" s="603"/>
      <c r="N181" s="603"/>
      <c r="O181" s="603"/>
      <c r="P181" s="603"/>
      <c r="Q181" s="557"/>
      <c r="R181" s="606"/>
      <c r="S181" s="607"/>
      <c r="T181" s="534"/>
    </row>
    <row r="182" spans="1:20" ht="18">
      <c r="A182" s="596"/>
      <c r="B182" s="599"/>
      <c r="C182" s="599"/>
      <c r="D182" s="599"/>
      <c r="E182" s="534"/>
      <c r="F182" s="581"/>
      <c r="G182" s="600"/>
      <c r="H182" s="600"/>
      <c r="I182" s="600"/>
      <c r="J182" s="600"/>
      <c r="K182" s="601"/>
      <c r="L182" s="602"/>
      <c r="M182" s="603"/>
      <c r="N182" s="603"/>
      <c r="O182" s="603"/>
      <c r="P182" s="603"/>
      <c r="Q182" s="557"/>
      <c r="R182" s="608"/>
      <c r="S182" s="608"/>
      <c r="T182" s="534"/>
    </row>
    <row r="183" spans="1:20" ht="18">
      <c r="A183" s="596"/>
      <c r="B183" s="599"/>
      <c r="C183" s="599"/>
      <c r="D183" s="599"/>
      <c r="E183" s="534"/>
      <c r="F183" s="581"/>
      <c r="G183" s="600"/>
      <c r="H183" s="600"/>
      <c r="I183" s="600"/>
      <c r="J183" s="600"/>
      <c r="K183" s="601"/>
      <c r="L183" s="602"/>
      <c r="M183" s="603"/>
      <c r="N183" s="603"/>
      <c r="O183" s="603"/>
      <c r="P183" s="603"/>
      <c r="Q183" s="557"/>
      <c r="R183" s="606"/>
      <c r="S183" s="609"/>
      <c r="T183" s="534"/>
    </row>
    <row r="184" spans="1:20" ht="18">
      <c r="A184" s="596"/>
      <c r="B184" s="599"/>
      <c r="C184" s="599"/>
      <c r="D184" s="599"/>
      <c r="E184" s="534"/>
      <c r="F184" s="581"/>
      <c r="G184" s="600"/>
      <c r="H184" s="600"/>
      <c r="I184" s="600"/>
      <c r="J184" s="600"/>
      <c r="K184" s="601"/>
      <c r="L184" s="602"/>
      <c r="M184" s="603"/>
      <c r="N184" s="603"/>
      <c r="O184" s="603"/>
      <c r="P184" s="603"/>
      <c r="Q184" s="557"/>
      <c r="R184" s="594"/>
      <c r="S184" s="595"/>
      <c r="T184" s="534"/>
    </row>
    <row r="185" spans="1:20" ht="18">
      <c r="A185" s="596"/>
      <c r="B185" s="599"/>
      <c r="C185" s="599"/>
      <c r="D185" s="599"/>
      <c r="E185" s="534"/>
      <c r="F185" s="581"/>
      <c r="G185" s="600"/>
      <c r="H185" s="600"/>
      <c r="I185" s="600"/>
      <c r="J185" s="600"/>
      <c r="K185" s="601"/>
      <c r="L185" s="602"/>
      <c r="M185" s="603"/>
      <c r="N185" s="603"/>
      <c r="O185" s="603"/>
      <c r="P185" s="603"/>
      <c r="Q185" s="557"/>
      <c r="R185" s="594"/>
      <c r="S185" s="595"/>
      <c r="T185" s="534"/>
    </row>
    <row r="186" spans="1:20" ht="18">
      <c r="A186" s="596"/>
      <c r="B186" s="599"/>
      <c r="C186" s="599"/>
      <c r="D186" s="599"/>
      <c r="E186" s="534"/>
      <c r="F186" s="581"/>
      <c r="G186" s="600"/>
      <c r="H186" s="600"/>
      <c r="I186" s="600"/>
      <c r="J186" s="600"/>
      <c r="K186" s="601"/>
      <c r="L186" s="602"/>
      <c r="M186" s="603"/>
      <c r="N186" s="603"/>
      <c r="O186" s="603"/>
      <c r="P186" s="603"/>
      <c r="Q186" s="557"/>
      <c r="R186" s="594"/>
      <c r="S186" s="595"/>
      <c r="T186" s="534"/>
    </row>
    <row r="187" spans="1:20" ht="18">
      <c r="A187" s="596"/>
      <c r="B187" s="599"/>
      <c r="C187" s="599"/>
      <c r="D187" s="599"/>
      <c r="E187" s="534"/>
      <c r="F187" s="581"/>
      <c r="G187" s="600"/>
      <c r="H187" s="600"/>
      <c r="I187" s="600"/>
      <c r="J187" s="600"/>
      <c r="K187" s="601"/>
      <c r="L187" s="602"/>
      <c r="M187" s="603"/>
      <c r="N187" s="603"/>
      <c r="O187" s="603"/>
      <c r="P187" s="603"/>
      <c r="Q187" s="557"/>
      <c r="R187" s="594"/>
      <c r="S187" s="595"/>
      <c r="T187" s="534"/>
    </row>
    <row r="188" spans="1:20" ht="18">
      <c r="A188" s="596"/>
      <c r="B188" s="599"/>
      <c r="C188" s="599"/>
      <c r="D188" s="599"/>
      <c r="E188" s="534"/>
      <c r="F188" s="581"/>
      <c r="G188" s="600"/>
      <c r="H188" s="600"/>
      <c r="I188" s="600"/>
      <c r="J188" s="600"/>
      <c r="K188" s="601"/>
      <c r="L188" s="602"/>
      <c r="M188" s="603"/>
      <c r="N188" s="603"/>
      <c r="O188" s="603"/>
      <c r="P188" s="603"/>
      <c r="Q188" s="557"/>
      <c r="R188" s="594"/>
      <c r="S188" s="595"/>
      <c r="T188" s="534"/>
    </row>
    <row r="189" spans="1:20" ht="18">
      <c r="A189" s="596"/>
      <c r="B189" s="599"/>
      <c r="C189" s="599"/>
      <c r="D189" s="599"/>
      <c r="E189" s="534"/>
      <c r="F189" s="581"/>
      <c r="G189" s="600"/>
      <c r="H189" s="600"/>
      <c r="I189" s="600"/>
      <c r="J189" s="600"/>
      <c r="K189" s="601"/>
      <c r="L189" s="602"/>
      <c r="M189" s="603"/>
      <c r="N189" s="603"/>
      <c r="O189" s="603"/>
      <c r="P189" s="603"/>
      <c r="Q189" s="557"/>
      <c r="R189" s="594"/>
      <c r="S189" s="595"/>
      <c r="T189" s="534"/>
    </row>
    <row r="190" spans="1:20" ht="18">
      <c r="A190" s="596"/>
      <c r="B190" s="599"/>
      <c r="C190" s="599"/>
      <c r="D190" s="599"/>
      <c r="E190" s="534"/>
      <c r="F190" s="581"/>
      <c r="G190" s="600"/>
      <c r="H190" s="600"/>
      <c r="I190" s="605"/>
      <c r="J190" s="605"/>
      <c r="K190" s="601"/>
      <c r="L190" s="602"/>
      <c r="M190" s="603"/>
      <c r="N190" s="603"/>
      <c r="O190" s="603"/>
      <c r="P190" s="603"/>
      <c r="Q190" s="557"/>
      <c r="R190" s="594"/>
      <c r="S190" s="595"/>
      <c r="T190" s="534"/>
    </row>
    <row r="191" spans="1:20" ht="18">
      <c r="A191" s="596"/>
      <c r="B191" s="600"/>
      <c r="C191" s="600"/>
      <c r="D191" s="600"/>
      <c r="E191" s="534"/>
      <c r="F191" s="581"/>
      <c r="G191" s="600"/>
      <c r="H191" s="600"/>
      <c r="I191" s="600"/>
      <c r="J191" s="600"/>
      <c r="K191" s="601"/>
      <c r="L191" s="602"/>
      <c r="M191" s="603"/>
      <c r="N191" s="603"/>
      <c r="O191" s="603"/>
      <c r="P191" s="603"/>
      <c r="Q191" s="557"/>
      <c r="R191" s="594"/>
      <c r="S191" s="595"/>
      <c r="T191" s="534"/>
    </row>
    <row r="192" spans="1:20" ht="18">
      <c r="A192" s="596"/>
      <c r="B192" s="599"/>
      <c r="C192" s="600"/>
      <c r="D192" s="600"/>
      <c r="E192" s="534"/>
      <c r="F192" s="581"/>
      <c r="G192" s="600"/>
      <c r="H192" s="600"/>
      <c r="I192" s="600"/>
      <c r="J192" s="600"/>
      <c r="K192" s="601"/>
      <c r="L192" s="602"/>
      <c r="M192" s="603"/>
      <c r="N192" s="603"/>
      <c r="O192" s="603"/>
      <c r="P192" s="603"/>
      <c r="Q192" s="557"/>
      <c r="R192" s="594"/>
      <c r="S192" s="595"/>
      <c r="T192" s="534"/>
    </row>
    <row r="193" spans="1:20" ht="18">
      <c r="A193" s="596"/>
      <c r="B193" s="599"/>
      <c r="C193" s="600"/>
      <c r="D193" s="600"/>
      <c r="E193" s="534"/>
      <c r="F193" s="581"/>
      <c r="G193" s="600"/>
      <c r="H193" s="600"/>
      <c r="I193" s="600"/>
      <c r="J193" s="600"/>
      <c r="K193" s="601"/>
      <c r="L193" s="602"/>
      <c r="M193" s="603"/>
      <c r="N193" s="603"/>
      <c r="O193" s="603"/>
      <c r="P193" s="603"/>
      <c r="Q193" s="557"/>
      <c r="R193" s="594"/>
      <c r="S193" s="595"/>
      <c r="T193" s="534"/>
    </row>
    <row r="194" spans="1:20" ht="18">
      <c r="A194" s="596"/>
      <c r="B194" s="596"/>
      <c r="C194" s="596"/>
      <c r="D194" s="596"/>
      <c r="E194" s="596"/>
      <c r="F194" s="596"/>
      <c r="G194" s="596"/>
      <c r="H194" s="596"/>
      <c r="I194" s="596"/>
      <c r="J194" s="596"/>
      <c r="K194" s="597"/>
      <c r="L194" s="596"/>
      <c r="M194" s="596"/>
      <c r="N194" s="596"/>
      <c r="O194" s="596"/>
      <c r="P194" s="596"/>
      <c r="Q194" s="596"/>
      <c r="R194" s="606"/>
      <c r="S194" s="607"/>
      <c r="T194" s="596"/>
    </row>
    <row r="195" spans="1:20" ht="18">
      <c r="A195" s="598"/>
      <c r="B195" s="599"/>
      <c r="C195" s="599"/>
      <c r="D195" s="599"/>
      <c r="E195" s="581"/>
      <c r="F195" s="581"/>
      <c r="G195" s="600"/>
      <c r="H195" s="600"/>
      <c r="I195" s="600"/>
      <c r="J195" s="600"/>
      <c r="K195" s="601"/>
      <c r="L195" s="602"/>
      <c r="M195" s="603"/>
      <c r="N195" s="603"/>
      <c r="O195" s="603"/>
      <c r="P195" s="603"/>
      <c r="Q195" s="557"/>
      <c r="R195" s="606"/>
      <c r="S195" s="607"/>
      <c r="T195" s="534"/>
    </row>
    <row r="196" spans="1:20" ht="18">
      <c r="A196" s="598"/>
      <c r="B196" s="599"/>
      <c r="C196" s="599"/>
      <c r="D196" s="599"/>
      <c r="E196" s="581"/>
      <c r="F196" s="581"/>
      <c r="G196" s="600"/>
      <c r="H196" s="600"/>
      <c r="I196" s="600"/>
      <c r="J196" s="600"/>
      <c r="K196" s="601"/>
      <c r="L196" s="602"/>
      <c r="M196" s="603"/>
      <c r="N196" s="603"/>
      <c r="O196" s="603"/>
      <c r="P196" s="603"/>
      <c r="Q196" s="557"/>
      <c r="R196" s="608"/>
      <c r="S196" s="608"/>
      <c r="T196" s="534"/>
    </row>
    <row r="197" spans="1:20" ht="18">
      <c r="A197" s="596"/>
      <c r="B197" s="599"/>
      <c r="C197" s="599"/>
      <c r="D197" s="599"/>
      <c r="E197" s="604"/>
      <c r="F197" s="581"/>
      <c r="G197" s="600"/>
      <c r="H197" s="600"/>
      <c r="I197" s="600"/>
      <c r="J197" s="600"/>
      <c r="K197" s="601"/>
      <c r="L197" s="602"/>
      <c r="M197" s="603"/>
      <c r="N197" s="603"/>
      <c r="O197" s="603"/>
      <c r="P197" s="603"/>
      <c r="Q197" s="557"/>
      <c r="R197" s="608"/>
      <c r="S197" s="608"/>
      <c r="T197" s="534"/>
    </row>
    <row r="198" spans="1:20" ht="18">
      <c r="A198" s="596"/>
      <c r="B198" s="599"/>
      <c r="C198" s="599"/>
      <c r="D198" s="599"/>
      <c r="E198" s="534"/>
      <c r="F198" s="581"/>
      <c r="G198" s="600"/>
      <c r="H198" s="600"/>
      <c r="I198" s="600"/>
      <c r="J198" s="600"/>
      <c r="K198" s="601"/>
      <c r="L198" s="602"/>
      <c r="M198" s="603"/>
      <c r="N198" s="603"/>
      <c r="O198" s="603"/>
      <c r="P198" s="603"/>
      <c r="Q198" s="557"/>
      <c r="R198" s="594"/>
      <c r="S198" s="595"/>
      <c r="T198" s="534"/>
    </row>
    <row r="199" spans="1:20" ht="18">
      <c r="A199" s="596"/>
      <c r="B199" s="599"/>
      <c r="C199" s="599"/>
      <c r="D199" s="599"/>
      <c r="E199" s="534"/>
      <c r="F199" s="581"/>
      <c r="G199" s="600"/>
      <c r="H199" s="600"/>
      <c r="I199" s="600"/>
      <c r="J199" s="600"/>
      <c r="K199" s="601"/>
      <c r="L199" s="602"/>
      <c r="M199" s="603"/>
      <c r="N199" s="603"/>
      <c r="O199" s="603"/>
      <c r="P199" s="603"/>
      <c r="Q199" s="557"/>
      <c r="R199" s="594"/>
      <c r="S199" s="595"/>
      <c r="T199" s="534"/>
    </row>
    <row r="200" spans="1:20" ht="18">
      <c r="A200" s="596"/>
      <c r="B200" s="599"/>
      <c r="C200" s="599"/>
      <c r="D200" s="599"/>
      <c r="E200" s="534"/>
      <c r="F200" s="581"/>
      <c r="G200" s="600"/>
      <c r="H200" s="600"/>
      <c r="I200" s="600"/>
      <c r="J200" s="600"/>
      <c r="K200" s="601"/>
      <c r="L200" s="602"/>
      <c r="M200" s="603"/>
      <c r="N200" s="603"/>
      <c r="O200" s="603"/>
      <c r="P200" s="603"/>
      <c r="Q200" s="557"/>
      <c r="R200" s="594"/>
      <c r="S200" s="595"/>
      <c r="T200" s="534"/>
    </row>
    <row r="201" spans="1:20" ht="18">
      <c r="A201" s="596"/>
      <c r="B201" s="599"/>
      <c r="C201" s="599"/>
      <c r="D201" s="599"/>
      <c r="E201" s="534"/>
      <c r="F201" s="581"/>
      <c r="G201" s="600"/>
      <c r="H201" s="600"/>
      <c r="I201" s="600"/>
      <c r="J201" s="600"/>
      <c r="K201" s="601"/>
      <c r="L201" s="602"/>
      <c r="M201" s="603"/>
      <c r="N201" s="603"/>
      <c r="O201" s="603"/>
      <c r="P201" s="603"/>
      <c r="Q201" s="557"/>
      <c r="R201" s="594"/>
      <c r="S201" s="595"/>
      <c r="T201" s="534"/>
    </row>
    <row r="202" spans="1:20" ht="18">
      <c r="A202" s="596"/>
      <c r="B202" s="599"/>
      <c r="C202" s="599"/>
      <c r="D202" s="599"/>
      <c r="E202" s="534"/>
      <c r="F202" s="581"/>
      <c r="G202" s="600"/>
      <c r="H202" s="600"/>
      <c r="I202" s="600"/>
      <c r="J202" s="600"/>
      <c r="K202" s="601"/>
      <c r="L202" s="602"/>
      <c r="M202" s="603"/>
      <c r="N202" s="603"/>
      <c r="O202" s="603"/>
      <c r="P202" s="603"/>
      <c r="Q202" s="557"/>
      <c r="R202" s="594"/>
      <c r="S202" s="595"/>
      <c r="T202" s="534"/>
    </row>
    <row r="203" spans="1:20" ht="18">
      <c r="A203" s="596"/>
      <c r="B203" s="599"/>
      <c r="C203" s="599"/>
      <c r="D203" s="599"/>
      <c r="E203" s="534"/>
      <c r="F203" s="581"/>
      <c r="G203" s="600"/>
      <c r="H203" s="600"/>
      <c r="I203" s="600"/>
      <c r="J203" s="600"/>
      <c r="K203" s="601"/>
      <c r="L203" s="602"/>
      <c r="M203" s="603"/>
      <c r="N203" s="603"/>
      <c r="O203" s="603"/>
      <c r="P203" s="603"/>
      <c r="Q203" s="557"/>
      <c r="R203" s="594"/>
      <c r="S203" s="595"/>
      <c r="T203" s="534"/>
    </row>
    <row r="204" spans="1:20" ht="18">
      <c r="A204" s="596"/>
      <c r="B204" s="599"/>
      <c r="C204" s="599"/>
      <c r="D204" s="599"/>
      <c r="E204" s="534"/>
      <c r="F204" s="581"/>
      <c r="G204" s="600"/>
      <c r="H204" s="600"/>
      <c r="I204" s="600"/>
      <c r="J204" s="600"/>
      <c r="K204" s="601"/>
      <c r="L204" s="602"/>
      <c r="M204" s="603"/>
      <c r="N204" s="603"/>
      <c r="O204" s="603"/>
      <c r="P204" s="603"/>
      <c r="Q204" s="557"/>
      <c r="R204" s="594"/>
      <c r="S204" s="595"/>
      <c r="T204" s="534"/>
    </row>
    <row r="205" spans="1:20" ht="18">
      <c r="A205" s="596"/>
      <c r="B205" s="599"/>
      <c r="C205" s="599"/>
      <c r="D205" s="599"/>
      <c r="E205" s="534"/>
      <c r="F205" s="581"/>
      <c r="G205" s="600"/>
      <c r="H205" s="600"/>
      <c r="I205" s="600"/>
      <c r="J205" s="600"/>
      <c r="K205" s="601"/>
      <c r="L205" s="602"/>
      <c r="M205" s="603"/>
      <c r="N205" s="603"/>
      <c r="O205" s="603"/>
      <c r="P205" s="603"/>
      <c r="Q205" s="557"/>
      <c r="R205" s="594"/>
      <c r="S205" s="595"/>
      <c r="T205" s="534"/>
    </row>
    <row r="206" spans="1:20" ht="18">
      <c r="A206" s="596"/>
      <c r="B206" s="599"/>
      <c r="C206" s="599"/>
      <c r="D206" s="599"/>
      <c r="E206" s="534"/>
      <c r="F206" s="581"/>
      <c r="G206" s="600"/>
      <c r="H206" s="600"/>
      <c r="I206" s="605"/>
      <c r="J206" s="605"/>
      <c r="K206" s="601"/>
      <c r="L206" s="602"/>
      <c r="M206" s="603"/>
      <c r="N206" s="603"/>
      <c r="O206" s="603"/>
      <c r="P206" s="603"/>
      <c r="Q206" s="557"/>
      <c r="R206" s="594"/>
      <c r="S206" s="595"/>
      <c r="T206" s="534"/>
    </row>
    <row r="207" spans="1:20" ht="18">
      <c r="A207" s="596"/>
      <c r="B207" s="600"/>
      <c r="C207" s="600"/>
      <c r="D207" s="600"/>
      <c r="E207" s="534"/>
      <c r="F207" s="581"/>
      <c r="G207" s="600"/>
      <c r="H207" s="600"/>
      <c r="I207" s="600"/>
      <c r="J207" s="600"/>
      <c r="K207" s="601"/>
      <c r="L207" s="602"/>
      <c r="M207" s="603"/>
      <c r="N207" s="603"/>
      <c r="O207" s="603"/>
      <c r="P207" s="603"/>
      <c r="Q207" s="557"/>
      <c r="R207" s="594"/>
      <c r="S207" s="595"/>
      <c r="T207" s="534"/>
    </row>
    <row r="208" spans="1:20" ht="18">
      <c r="A208" s="596"/>
      <c r="B208" s="599"/>
      <c r="C208" s="600"/>
      <c r="D208" s="600"/>
      <c r="E208" s="534"/>
      <c r="F208" s="581"/>
      <c r="G208" s="600"/>
      <c r="H208" s="600"/>
      <c r="I208" s="600"/>
      <c r="J208" s="600"/>
      <c r="K208" s="601"/>
      <c r="L208" s="602"/>
      <c r="M208" s="603"/>
      <c r="N208" s="603"/>
      <c r="O208" s="603"/>
      <c r="P208" s="603"/>
      <c r="Q208" s="557"/>
      <c r="R208" s="594"/>
      <c r="S208" s="595"/>
      <c r="T208" s="534"/>
    </row>
    <row r="209" spans="1:20" ht="18">
      <c r="A209" s="596"/>
      <c r="B209" s="599"/>
      <c r="C209" s="600"/>
      <c r="D209" s="600"/>
      <c r="E209" s="534"/>
      <c r="F209" s="581"/>
      <c r="G209" s="600"/>
      <c r="H209" s="600"/>
      <c r="I209" s="600"/>
      <c r="J209" s="600"/>
      <c r="K209" s="601"/>
      <c r="L209" s="602"/>
      <c r="M209" s="603"/>
      <c r="N209" s="603"/>
      <c r="O209" s="603"/>
      <c r="P209" s="603"/>
      <c r="Q209" s="557"/>
      <c r="R209" s="594"/>
      <c r="S209" s="595"/>
      <c r="T209" s="534"/>
    </row>
    <row r="210" spans="1:20">
      <c r="A210" s="598"/>
      <c r="B210" s="596"/>
      <c r="C210" s="596"/>
      <c r="D210" s="596"/>
      <c r="E210" s="596"/>
      <c r="F210" s="596"/>
      <c r="G210" s="596"/>
      <c r="H210" s="596"/>
      <c r="I210" s="596"/>
      <c r="J210" s="596"/>
      <c r="K210" s="597"/>
      <c r="L210" s="596"/>
      <c r="M210" s="596"/>
      <c r="N210" s="596"/>
      <c r="O210" s="596"/>
      <c r="P210" s="596"/>
      <c r="Q210" s="596"/>
      <c r="R210" s="594"/>
      <c r="S210" s="595"/>
      <c r="T210" s="596"/>
    </row>
    <row r="211" spans="1:20">
      <c r="R211" s="594"/>
      <c r="S211" s="595"/>
    </row>
    <row r="212" spans="1:20">
      <c r="R212" s="594"/>
      <c r="S212" s="595"/>
    </row>
    <row r="213" spans="1:20">
      <c r="R213" s="594"/>
      <c r="S213" s="595"/>
    </row>
    <row r="214" spans="1:20">
      <c r="R214" s="594"/>
      <c r="S214" s="595"/>
    </row>
    <row r="215" spans="1:20">
      <c r="R215" s="594"/>
      <c r="S215" s="595"/>
    </row>
    <row r="216" spans="1:20">
      <c r="R216" s="594"/>
      <c r="S216" s="595"/>
    </row>
    <row r="217" spans="1:20">
      <c r="R217" s="594"/>
      <c r="S217" s="595"/>
    </row>
    <row r="218" spans="1:20">
      <c r="R218" s="594"/>
      <c r="S218" s="595"/>
    </row>
    <row r="219" spans="1:20">
      <c r="R219" s="594"/>
      <c r="S219" s="595"/>
    </row>
    <row r="220" spans="1:20">
      <c r="R220" s="594"/>
      <c r="S220" s="595"/>
    </row>
    <row r="221" spans="1:20">
      <c r="R221" s="594"/>
      <c r="S221" s="595"/>
    </row>
    <row r="222" spans="1:20" ht="18">
      <c r="A222" s="598"/>
      <c r="B222" s="599"/>
      <c r="C222" s="599"/>
      <c r="D222" s="599"/>
      <c r="E222" s="581"/>
      <c r="F222" s="581"/>
      <c r="G222" s="600"/>
      <c r="H222" s="600"/>
      <c r="I222" s="600"/>
      <c r="J222" s="600"/>
      <c r="K222" s="601"/>
      <c r="L222" s="610"/>
      <c r="M222" s="603"/>
      <c r="N222" s="603"/>
      <c r="O222" s="603"/>
      <c r="P222" s="603"/>
      <c r="Q222" s="557"/>
      <c r="R222" s="594"/>
      <c r="S222" s="595"/>
      <c r="T222" s="534"/>
    </row>
    <row r="223" spans="1:20" ht="18">
      <c r="A223" s="596"/>
      <c r="B223" s="599"/>
      <c r="C223" s="599"/>
      <c r="D223" s="599"/>
      <c r="E223" s="611"/>
      <c r="F223" s="612"/>
      <c r="G223" s="613"/>
      <c r="H223" s="613"/>
      <c r="I223" s="613"/>
      <c r="J223" s="613"/>
      <c r="K223" s="614"/>
      <c r="L223" s="610"/>
      <c r="N223" s="615"/>
      <c r="O223" s="615"/>
      <c r="P223" s="615"/>
      <c r="Q223" s="557"/>
      <c r="R223" s="594"/>
      <c r="S223" s="595"/>
      <c r="T223" s="611"/>
    </row>
    <row r="224" spans="1:20" ht="18">
      <c r="A224" s="596"/>
      <c r="B224" s="599"/>
      <c r="C224" s="599"/>
      <c r="D224" s="599"/>
      <c r="E224" s="611"/>
      <c r="F224" s="612"/>
      <c r="G224" s="613"/>
      <c r="H224" s="613"/>
      <c r="I224" s="613"/>
      <c r="J224" s="613"/>
      <c r="K224" s="614"/>
      <c r="L224" s="610"/>
      <c r="M224" s="615"/>
      <c r="N224" s="615"/>
      <c r="O224" s="615"/>
      <c r="P224" s="615"/>
      <c r="Q224" s="557"/>
      <c r="R224" s="594"/>
      <c r="S224" s="595"/>
      <c r="T224" s="611"/>
    </row>
    <row r="225" spans="1:20" ht="18">
      <c r="A225" s="596"/>
      <c r="B225" s="599"/>
      <c r="C225" s="599"/>
      <c r="D225" s="599"/>
      <c r="E225" s="611"/>
      <c r="F225" s="612"/>
      <c r="G225" s="613"/>
      <c r="H225" s="613"/>
      <c r="I225" s="613"/>
      <c r="J225" s="613"/>
      <c r="K225" s="614"/>
      <c r="L225" s="610"/>
      <c r="M225" s="615"/>
      <c r="N225" s="615"/>
      <c r="O225" s="615"/>
      <c r="P225" s="615"/>
      <c r="Q225" s="557"/>
      <c r="R225" s="594"/>
      <c r="S225" s="595"/>
      <c r="T225" s="611"/>
    </row>
    <row r="226" spans="1:20" ht="18">
      <c r="A226" s="596"/>
      <c r="B226" s="599"/>
      <c r="C226" s="599"/>
      <c r="D226" s="599"/>
      <c r="E226" s="611"/>
      <c r="F226" s="581"/>
      <c r="G226" s="613"/>
      <c r="H226" s="613"/>
      <c r="I226" s="613"/>
      <c r="J226" s="613"/>
      <c r="K226" s="614"/>
      <c r="L226" s="610"/>
      <c r="M226" s="615"/>
      <c r="N226" s="615"/>
      <c r="O226" s="615"/>
      <c r="P226" s="615"/>
      <c r="Q226" s="557"/>
      <c r="R226" s="594"/>
      <c r="S226" s="595"/>
      <c r="T226" s="611"/>
    </row>
    <row r="227" spans="1:20" ht="18">
      <c r="A227" s="596"/>
      <c r="B227" s="599"/>
      <c r="C227" s="599"/>
      <c r="D227" s="599"/>
      <c r="E227" s="611"/>
      <c r="F227" s="581"/>
      <c r="G227" s="613"/>
      <c r="H227" s="613"/>
      <c r="I227" s="613"/>
      <c r="J227" s="613"/>
      <c r="K227" s="614"/>
      <c r="L227" s="610"/>
      <c r="M227" s="615"/>
      <c r="N227" s="615"/>
      <c r="O227" s="615"/>
      <c r="P227" s="615"/>
      <c r="Q227" s="557"/>
      <c r="R227" s="594"/>
      <c r="S227" s="595"/>
      <c r="T227" s="611"/>
    </row>
    <row r="228" spans="1:20" ht="18">
      <c r="A228" s="596"/>
      <c r="B228" s="599"/>
      <c r="C228" s="599"/>
      <c r="D228" s="599"/>
      <c r="E228" s="611"/>
      <c r="F228" s="581"/>
      <c r="G228" s="613"/>
      <c r="H228" s="613"/>
      <c r="I228" s="613"/>
      <c r="J228" s="613"/>
      <c r="K228" s="614"/>
      <c r="L228" s="610"/>
      <c r="M228" s="615"/>
      <c r="N228" s="615"/>
      <c r="O228" s="615"/>
      <c r="P228" s="615"/>
      <c r="Q228" s="557"/>
      <c r="R228" s="594"/>
      <c r="S228" s="595"/>
      <c r="T228" s="611"/>
    </row>
    <row r="229" spans="1:20" ht="18">
      <c r="A229" s="596"/>
      <c r="B229" s="599"/>
      <c r="C229" s="599"/>
      <c r="D229" s="599"/>
      <c r="E229" s="611"/>
      <c r="F229" s="612"/>
      <c r="G229" s="613"/>
      <c r="H229" s="613"/>
      <c r="I229" s="616"/>
      <c r="J229" s="616"/>
      <c r="K229" s="614"/>
      <c r="L229" s="610"/>
      <c r="M229" s="615"/>
      <c r="N229" s="615"/>
      <c r="O229" s="615"/>
      <c r="P229" s="615"/>
      <c r="Q229" s="557"/>
      <c r="R229" s="594"/>
      <c r="S229" s="595"/>
      <c r="T229" s="611"/>
    </row>
    <row r="230" spans="1:20" ht="18">
      <c r="A230" s="596"/>
      <c r="B230" s="599"/>
      <c r="C230" s="599"/>
      <c r="D230" s="599"/>
      <c r="E230" s="611"/>
      <c r="F230" s="612"/>
      <c r="G230" s="613"/>
      <c r="H230" s="613"/>
      <c r="I230" s="613"/>
      <c r="J230" s="613"/>
      <c r="K230" s="614"/>
      <c r="L230" s="610"/>
      <c r="M230" s="615"/>
      <c r="N230" s="615"/>
      <c r="O230" s="615"/>
      <c r="P230" s="615"/>
      <c r="Q230" s="557"/>
      <c r="R230" s="594"/>
      <c r="S230" s="595"/>
      <c r="T230" s="611"/>
    </row>
    <row r="231" spans="1:20" ht="18">
      <c r="A231" s="596"/>
      <c r="B231" s="599"/>
      <c r="C231" s="599"/>
      <c r="D231" s="599"/>
      <c r="E231" s="611"/>
      <c r="F231" s="612"/>
      <c r="G231" s="613"/>
      <c r="H231" s="613"/>
      <c r="I231" s="613"/>
      <c r="J231" s="613"/>
      <c r="K231" s="614"/>
      <c r="L231" s="610"/>
      <c r="M231" s="615"/>
      <c r="N231" s="615"/>
      <c r="O231" s="615"/>
      <c r="P231" s="615"/>
      <c r="Q231" s="557"/>
      <c r="R231" s="594"/>
      <c r="S231" s="595"/>
      <c r="T231" s="611"/>
    </row>
    <row r="232" spans="1:20">
      <c r="A232" s="598"/>
      <c r="B232" s="596"/>
      <c r="C232" s="596"/>
      <c r="D232" s="596"/>
      <c r="E232" s="596"/>
      <c r="F232" s="596"/>
      <c r="G232" s="596"/>
      <c r="H232" s="596"/>
      <c r="I232" s="596"/>
      <c r="J232" s="596"/>
      <c r="K232" s="597"/>
      <c r="L232" s="596"/>
      <c r="M232" s="596"/>
      <c r="N232" s="596"/>
      <c r="O232" s="596"/>
      <c r="P232" s="596"/>
      <c r="Q232" s="596"/>
      <c r="R232" s="594"/>
      <c r="S232" s="595"/>
      <c r="T232" s="596"/>
    </row>
    <row r="233" spans="1:20" ht="18">
      <c r="A233" s="598"/>
      <c r="B233" s="599"/>
      <c r="C233" s="599"/>
      <c r="D233" s="599"/>
      <c r="E233" s="581"/>
      <c r="F233" s="581"/>
      <c r="G233" s="600"/>
      <c r="H233" s="600"/>
      <c r="I233" s="600"/>
      <c r="J233" s="600"/>
      <c r="K233" s="601"/>
      <c r="L233" s="602"/>
      <c r="M233" s="603"/>
      <c r="N233" s="603"/>
      <c r="O233" s="603"/>
      <c r="P233" s="603"/>
      <c r="Q233" s="557"/>
      <c r="R233" s="594"/>
      <c r="S233" s="595"/>
      <c r="T233" s="534"/>
    </row>
    <row r="234" spans="1:20" ht="18">
      <c r="A234" s="596"/>
      <c r="B234" s="599"/>
      <c r="C234" s="599"/>
      <c r="D234" s="599"/>
      <c r="E234" s="611"/>
      <c r="F234" s="612"/>
      <c r="G234" s="613"/>
      <c r="H234" s="613"/>
      <c r="I234" s="613"/>
      <c r="J234" s="613"/>
      <c r="K234" s="614"/>
      <c r="L234" s="610"/>
      <c r="N234" s="615"/>
      <c r="O234" s="615"/>
      <c r="P234" s="615"/>
      <c r="Q234" s="557"/>
      <c r="R234" s="594"/>
      <c r="S234" s="595"/>
      <c r="T234" s="611"/>
    </row>
    <row r="235" spans="1:20" ht="18">
      <c r="A235" s="596"/>
      <c r="B235" s="599"/>
      <c r="C235" s="599"/>
      <c r="D235" s="599"/>
      <c r="E235" s="611"/>
      <c r="F235" s="612"/>
      <c r="G235" s="613"/>
      <c r="H235" s="613"/>
      <c r="I235" s="613"/>
      <c r="J235" s="613"/>
      <c r="K235" s="614"/>
      <c r="L235" s="610"/>
      <c r="M235" s="615"/>
      <c r="N235" s="615"/>
      <c r="O235" s="615"/>
      <c r="P235" s="615"/>
      <c r="Q235" s="557"/>
      <c r="R235" s="594"/>
      <c r="S235" s="595"/>
      <c r="T235" s="611"/>
    </row>
    <row r="236" spans="1:20" ht="18">
      <c r="A236" s="596"/>
      <c r="B236" s="599"/>
      <c r="C236" s="599"/>
      <c r="D236" s="599"/>
      <c r="E236" s="611"/>
      <c r="F236" s="612"/>
      <c r="G236" s="613"/>
      <c r="H236" s="613"/>
      <c r="I236" s="613"/>
      <c r="J236" s="613"/>
      <c r="K236" s="614"/>
      <c r="L236" s="610"/>
      <c r="M236" s="615"/>
      <c r="N236" s="615"/>
      <c r="O236" s="615"/>
      <c r="P236" s="615"/>
      <c r="Q236" s="557"/>
      <c r="R236" s="594"/>
      <c r="S236" s="595"/>
      <c r="T236" s="611"/>
    </row>
    <row r="237" spans="1:20" ht="18">
      <c r="A237" s="596"/>
      <c r="B237" s="599"/>
      <c r="C237" s="599"/>
      <c r="D237" s="599"/>
      <c r="E237" s="611"/>
      <c r="F237" s="581"/>
      <c r="G237" s="613"/>
      <c r="H237" s="613"/>
      <c r="I237" s="613"/>
      <c r="J237" s="613"/>
      <c r="K237" s="614"/>
      <c r="L237" s="610"/>
      <c r="M237" s="615"/>
      <c r="N237" s="615"/>
      <c r="O237" s="615"/>
      <c r="P237" s="615"/>
      <c r="Q237" s="557"/>
      <c r="R237" s="594"/>
      <c r="S237" s="595"/>
      <c r="T237" s="611"/>
    </row>
    <row r="238" spans="1:20" ht="18">
      <c r="A238" s="596"/>
      <c r="B238" s="599"/>
      <c r="C238" s="599"/>
      <c r="D238" s="599"/>
      <c r="E238" s="611"/>
      <c r="F238" s="581"/>
      <c r="G238" s="613"/>
      <c r="H238" s="613"/>
      <c r="I238" s="613"/>
      <c r="J238" s="613"/>
      <c r="K238" s="614"/>
      <c r="L238" s="610"/>
      <c r="M238" s="615"/>
      <c r="N238" s="615"/>
      <c r="O238" s="615"/>
      <c r="P238" s="615"/>
      <c r="Q238" s="557"/>
      <c r="R238" s="594"/>
      <c r="S238" s="595"/>
      <c r="T238" s="611"/>
    </row>
    <row r="239" spans="1:20" ht="18">
      <c r="A239" s="596"/>
      <c r="B239" s="599"/>
      <c r="C239" s="599"/>
      <c r="D239" s="599"/>
      <c r="E239" s="611"/>
      <c r="F239" s="581"/>
      <c r="G239" s="613"/>
      <c r="H239" s="613"/>
      <c r="I239" s="613"/>
      <c r="J239" s="613"/>
      <c r="K239" s="614"/>
      <c r="L239" s="610"/>
      <c r="M239" s="615"/>
      <c r="N239" s="615"/>
      <c r="O239" s="615"/>
      <c r="P239" s="615"/>
      <c r="Q239" s="557"/>
      <c r="R239" s="594"/>
      <c r="S239" s="595"/>
      <c r="T239" s="611"/>
    </row>
    <row r="240" spans="1:20" ht="18">
      <c r="A240" s="596"/>
      <c r="B240" s="599"/>
      <c r="C240" s="599"/>
      <c r="D240" s="599"/>
      <c r="E240" s="611"/>
      <c r="F240" s="612"/>
      <c r="G240" s="613"/>
      <c r="H240" s="613"/>
      <c r="I240" s="616"/>
      <c r="J240" s="616"/>
      <c r="K240" s="614"/>
      <c r="L240" s="610"/>
      <c r="M240" s="615"/>
      <c r="N240" s="615"/>
      <c r="O240" s="615"/>
      <c r="P240" s="615"/>
      <c r="Q240" s="557"/>
      <c r="R240" s="594"/>
      <c r="S240" s="595"/>
      <c r="T240" s="611"/>
    </row>
    <row r="241" spans="1:20" ht="18">
      <c r="A241" s="596"/>
      <c r="B241" s="599"/>
      <c r="C241" s="599"/>
      <c r="D241" s="599"/>
      <c r="E241" s="611"/>
      <c r="F241" s="612"/>
      <c r="G241" s="613"/>
      <c r="H241" s="613"/>
      <c r="I241" s="613"/>
      <c r="J241" s="613"/>
      <c r="K241" s="614"/>
      <c r="L241" s="610"/>
      <c r="M241" s="615"/>
      <c r="N241" s="615"/>
      <c r="O241" s="615"/>
      <c r="P241" s="615"/>
      <c r="Q241" s="557"/>
      <c r="R241" s="594"/>
      <c r="S241" s="595"/>
      <c r="T241" s="611"/>
    </row>
    <row r="242" spans="1:20" ht="18">
      <c r="A242" s="596"/>
      <c r="B242" s="599"/>
      <c r="C242" s="599"/>
      <c r="D242" s="599"/>
      <c r="E242" s="611"/>
      <c r="F242" s="612"/>
      <c r="G242" s="613"/>
      <c r="H242" s="613"/>
      <c r="I242" s="613"/>
      <c r="J242" s="613"/>
      <c r="K242" s="614"/>
      <c r="L242" s="610"/>
      <c r="M242" s="615"/>
      <c r="N242" s="615"/>
      <c r="O242" s="615"/>
      <c r="P242" s="615"/>
      <c r="Q242" s="557"/>
      <c r="R242" s="594"/>
      <c r="S242" s="595"/>
      <c r="T242" s="611"/>
    </row>
    <row r="243" spans="1:20">
      <c r="A243" s="596"/>
      <c r="B243" s="596"/>
      <c r="C243" s="596"/>
      <c r="D243" s="596"/>
      <c r="E243" s="596"/>
      <c r="F243" s="596"/>
      <c r="G243" s="596"/>
      <c r="H243" s="596"/>
      <c r="I243" s="596"/>
      <c r="J243" s="596"/>
      <c r="K243" s="597"/>
      <c r="L243" s="596"/>
      <c r="M243" s="596"/>
      <c r="N243" s="596"/>
      <c r="O243" s="596"/>
      <c r="P243" s="596"/>
      <c r="Q243" s="596"/>
      <c r="R243" s="594"/>
      <c r="S243" s="595"/>
      <c r="T243" s="596"/>
    </row>
    <row r="244" spans="1:20" ht="18">
      <c r="A244" s="598"/>
      <c r="B244" s="599"/>
      <c r="C244" s="599"/>
      <c r="D244" s="599"/>
      <c r="E244" s="581"/>
      <c r="F244" s="581"/>
      <c r="G244" s="600"/>
      <c r="H244" s="600"/>
      <c r="I244" s="600"/>
      <c r="J244" s="600"/>
      <c r="K244" s="601"/>
      <c r="L244" s="602"/>
      <c r="M244" s="603"/>
      <c r="N244" s="603"/>
      <c r="O244" s="603"/>
      <c r="P244" s="603"/>
      <c r="Q244" s="557"/>
      <c r="R244" s="594"/>
      <c r="S244" s="595"/>
      <c r="T244" s="534"/>
    </row>
    <row r="245" spans="1:20" ht="18">
      <c r="A245" s="596"/>
      <c r="B245" s="599"/>
      <c r="C245" s="599"/>
      <c r="D245" s="599"/>
      <c r="E245" s="611"/>
      <c r="F245" s="612"/>
      <c r="G245" s="613"/>
      <c r="H245" s="613"/>
      <c r="I245" s="613"/>
      <c r="J245" s="613"/>
      <c r="K245" s="614"/>
      <c r="L245" s="610"/>
      <c r="N245" s="615"/>
      <c r="O245" s="615"/>
      <c r="P245" s="615"/>
      <c r="Q245" s="557"/>
      <c r="R245" s="594"/>
      <c r="S245" s="595"/>
      <c r="T245" s="611"/>
    </row>
    <row r="246" spans="1:20" ht="18">
      <c r="A246" s="596"/>
      <c r="B246" s="599"/>
      <c r="C246" s="599"/>
      <c r="D246" s="599"/>
      <c r="E246" s="611"/>
      <c r="F246" s="612"/>
      <c r="G246" s="613"/>
      <c r="H246" s="613"/>
      <c r="I246" s="613"/>
      <c r="J246" s="613"/>
      <c r="K246" s="614"/>
      <c r="L246" s="610"/>
      <c r="M246" s="615"/>
      <c r="N246" s="615"/>
      <c r="O246" s="615"/>
      <c r="P246" s="615"/>
      <c r="Q246" s="557"/>
      <c r="R246" s="594"/>
      <c r="S246" s="595"/>
      <c r="T246" s="611"/>
    </row>
    <row r="247" spans="1:20" ht="18">
      <c r="A247" s="596"/>
      <c r="B247" s="599"/>
      <c r="C247" s="599"/>
      <c r="D247" s="599"/>
      <c r="E247" s="611"/>
      <c r="F247" s="612"/>
      <c r="G247" s="613"/>
      <c r="H247" s="613"/>
      <c r="I247" s="613"/>
      <c r="J247" s="613"/>
      <c r="K247" s="614"/>
      <c r="L247" s="610"/>
      <c r="M247" s="615"/>
      <c r="N247" s="615"/>
      <c r="O247" s="615"/>
      <c r="P247" s="615"/>
      <c r="Q247" s="557"/>
      <c r="R247" s="594"/>
      <c r="S247" s="595"/>
      <c r="T247" s="611"/>
    </row>
    <row r="248" spans="1:20" ht="18">
      <c r="A248" s="596"/>
      <c r="B248" s="599"/>
      <c r="C248" s="599"/>
      <c r="D248" s="599"/>
      <c r="E248" s="611"/>
      <c r="F248" s="581"/>
      <c r="G248" s="613"/>
      <c r="H248" s="613"/>
      <c r="I248" s="613"/>
      <c r="J248" s="613"/>
      <c r="K248" s="614"/>
      <c r="L248" s="610"/>
      <c r="M248" s="615"/>
      <c r="N248" s="615"/>
      <c r="O248" s="615"/>
      <c r="P248" s="615"/>
      <c r="Q248" s="557"/>
      <c r="R248" s="594"/>
      <c r="S248" s="595"/>
      <c r="T248" s="611"/>
    </row>
    <row r="249" spans="1:20" ht="18">
      <c r="A249" s="596"/>
      <c r="B249" s="599"/>
      <c r="C249" s="599"/>
      <c r="D249" s="599"/>
      <c r="E249" s="611"/>
      <c r="F249" s="581"/>
      <c r="G249" s="613"/>
      <c r="H249" s="613"/>
      <c r="I249" s="613"/>
      <c r="J249" s="613"/>
      <c r="K249" s="614"/>
      <c r="L249" s="610"/>
      <c r="M249" s="615"/>
      <c r="N249" s="615"/>
      <c r="O249" s="615"/>
      <c r="P249" s="615"/>
      <c r="Q249" s="557"/>
      <c r="R249" s="594"/>
      <c r="S249" s="595"/>
      <c r="T249" s="611"/>
    </row>
    <row r="250" spans="1:20" ht="18">
      <c r="A250" s="596"/>
      <c r="B250" s="599"/>
      <c r="C250" s="599"/>
      <c r="D250" s="599"/>
      <c r="E250" s="611"/>
      <c r="F250" s="581"/>
      <c r="G250" s="613"/>
      <c r="H250" s="613"/>
      <c r="I250" s="613"/>
      <c r="J250" s="613"/>
      <c r="K250" s="614"/>
      <c r="L250" s="610"/>
      <c r="M250" s="615"/>
      <c r="N250" s="615"/>
      <c r="O250" s="615"/>
      <c r="P250" s="615"/>
      <c r="Q250" s="557"/>
      <c r="R250" s="594"/>
      <c r="S250" s="595"/>
      <c r="T250" s="611"/>
    </row>
    <row r="251" spans="1:20" ht="18">
      <c r="A251" s="596"/>
      <c r="B251" s="599"/>
      <c r="C251" s="599"/>
      <c r="D251" s="599"/>
      <c r="E251" s="611"/>
      <c r="F251" s="612"/>
      <c r="G251" s="613"/>
      <c r="H251" s="613"/>
      <c r="I251" s="616"/>
      <c r="J251" s="616"/>
      <c r="K251" s="614"/>
      <c r="L251" s="610"/>
      <c r="M251" s="615"/>
      <c r="N251" s="615"/>
      <c r="O251" s="615"/>
      <c r="P251" s="615"/>
      <c r="Q251" s="557"/>
      <c r="R251" s="594"/>
      <c r="S251" s="595"/>
      <c r="T251" s="611"/>
    </row>
    <row r="252" spans="1:20" ht="18">
      <c r="A252" s="596"/>
      <c r="B252" s="599"/>
      <c r="C252" s="599"/>
      <c r="D252" s="599"/>
      <c r="E252" s="611"/>
      <c r="F252" s="612"/>
      <c r="G252" s="613"/>
      <c r="H252" s="613"/>
      <c r="I252" s="613"/>
      <c r="J252" s="613"/>
      <c r="K252" s="614"/>
      <c r="L252" s="610"/>
      <c r="M252" s="615"/>
      <c r="N252" s="615"/>
      <c r="O252" s="615"/>
      <c r="P252" s="615"/>
      <c r="Q252" s="557"/>
      <c r="R252" s="594"/>
      <c r="S252" s="595"/>
      <c r="T252" s="611"/>
    </row>
    <row r="253" spans="1:20" ht="18">
      <c r="A253" s="596"/>
      <c r="B253" s="599"/>
      <c r="C253" s="599"/>
      <c r="D253" s="599"/>
      <c r="E253" s="611"/>
      <c r="F253" s="612"/>
      <c r="G253" s="613"/>
      <c r="H253" s="613"/>
      <c r="I253" s="613"/>
      <c r="J253" s="613"/>
      <c r="K253" s="614"/>
      <c r="L253" s="610"/>
      <c r="M253" s="615"/>
      <c r="N253" s="615"/>
      <c r="O253" s="615"/>
      <c r="P253" s="615"/>
      <c r="Q253" s="557"/>
      <c r="R253" s="594"/>
      <c r="S253" s="595"/>
      <c r="T253" s="611"/>
    </row>
    <row r="254" spans="1:20">
      <c r="A254" s="596"/>
      <c r="B254" s="596"/>
      <c r="C254" s="596"/>
      <c r="D254" s="596"/>
      <c r="E254" s="596"/>
      <c r="F254" s="596"/>
      <c r="G254" s="596"/>
      <c r="H254" s="596"/>
      <c r="I254" s="596"/>
      <c r="J254" s="596"/>
      <c r="K254" s="597"/>
      <c r="L254" s="596"/>
      <c r="M254" s="596"/>
      <c r="N254" s="596"/>
      <c r="O254" s="596"/>
      <c r="P254" s="596"/>
      <c r="Q254" s="596"/>
      <c r="R254" s="594"/>
      <c r="S254" s="595"/>
      <c r="T254" s="596"/>
    </row>
    <row r="255" spans="1:20" ht="18">
      <c r="A255" s="598"/>
      <c r="B255" s="599"/>
      <c r="C255" s="599"/>
      <c r="D255" s="599"/>
      <c r="E255" s="581"/>
      <c r="F255" s="581"/>
      <c r="G255" s="600"/>
      <c r="H255" s="600"/>
      <c r="I255" s="600"/>
      <c r="J255" s="600"/>
      <c r="K255" s="601"/>
      <c r="L255" s="602"/>
      <c r="M255" s="603"/>
      <c r="N255" s="603"/>
      <c r="O255" s="603"/>
      <c r="P255" s="603"/>
      <c r="Q255" s="557"/>
      <c r="R255" s="594"/>
      <c r="S255" s="595"/>
      <c r="T255" s="534"/>
    </row>
    <row r="256" spans="1:20" ht="18">
      <c r="A256" s="596"/>
      <c r="B256" s="599"/>
      <c r="C256" s="599"/>
      <c r="D256" s="599"/>
      <c r="E256" s="611"/>
      <c r="F256" s="612"/>
      <c r="G256" s="613"/>
      <c r="H256" s="613"/>
      <c r="I256" s="613"/>
      <c r="J256" s="613"/>
      <c r="K256" s="614"/>
      <c r="L256" s="610"/>
      <c r="N256" s="615"/>
      <c r="O256" s="615"/>
      <c r="P256" s="615"/>
      <c r="Q256" s="557"/>
      <c r="R256" s="594"/>
      <c r="S256" s="595"/>
      <c r="T256" s="611"/>
    </row>
    <row r="257" spans="1:20" ht="18">
      <c r="A257" s="596"/>
      <c r="B257" s="599"/>
      <c r="C257" s="599"/>
      <c r="D257" s="599"/>
      <c r="E257" s="611"/>
      <c r="F257" s="612"/>
      <c r="G257" s="613"/>
      <c r="H257" s="613"/>
      <c r="I257" s="613"/>
      <c r="J257" s="613"/>
      <c r="K257" s="614"/>
      <c r="L257" s="610"/>
      <c r="M257" s="615"/>
      <c r="N257" s="615"/>
      <c r="O257" s="615"/>
      <c r="P257" s="615"/>
      <c r="Q257" s="557"/>
      <c r="R257" s="594"/>
      <c r="S257" s="595"/>
      <c r="T257" s="611"/>
    </row>
    <row r="258" spans="1:20" ht="18">
      <c r="A258" s="596"/>
      <c r="B258" s="599"/>
      <c r="C258" s="599"/>
      <c r="D258" s="599"/>
      <c r="E258" s="611"/>
      <c r="F258" s="612"/>
      <c r="G258" s="613"/>
      <c r="H258" s="613"/>
      <c r="I258" s="613"/>
      <c r="J258" s="613"/>
      <c r="K258" s="614"/>
      <c r="L258" s="610"/>
      <c r="M258" s="615"/>
      <c r="N258" s="615"/>
      <c r="O258" s="615"/>
      <c r="P258" s="615"/>
      <c r="Q258" s="557"/>
      <c r="R258" s="594"/>
      <c r="S258" s="595"/>
      <c r="T258" s="611"/>
    </row>
    <row r="259" spans="1:20" ht="18">
      <c r="A259" s="596"/>
      <c r="B259" s="599"/>
      <c r="C259" s="599"/>
      <c r="D259" s="599"/>
      <c r="E259" s="611"/>
      <c r="F259" s="581"/>
      <c r="G259" s="613"/>
      <c r="H259" s="613"/>
      <c r="I259" s="613"/>
      <c r="J259" s="613"/>
      <c r="K259" s="614"/>
      <c r="L259" s="610"/>
      <c r="M259" s="615"/>
      <c r="N259" s="615"/>
      <c r="O259" s="615"/>
      <c r="P259" s="615"/>
      <c r="Q259" s="557"/>
      <c r="R259" s="594"/>
      <c r="S259" s="595"/>
      <c r="T259" s="611"/>
    </row>
    <row r="260" spans="1:20" ht="18">
      <c r="A260" s="596"/>
      <c r="B260" s="599"/>
      <c r="C260" s="599"/>
      <c r="D260" s="599"/>
      <c r="E260" s="611"/>
      <c r="F260" s="581"/>
      <c r="G260" s="613"/>
      <c r="H260" s="613"/>
      <c r="I260" s="613"/>
      <c r="J260" s="613"/>
      <c r="K260" s="614"/>
      <c r="L260" s="610"/>
      <c r="M260" s="615"/>
      <c r="N260" s="615"/>
      <c r="O260" s="615"/>
      <c r="P260" s="615"/>
      <c r="Q260" s="557"/>
      <c r="R260" s="594"/>
      <c r="S260" s="595"/>
      <c r="T260" s="611"/>
    </row>
    <row r="261" spans="1:20" ht="18">
      <c r="A261" s="596"/>
      <c r="B261" s="599"/>
      <c r="C261" s="599"/>
      <c r="D261" s="599"/>
      <c r="E261" s="611"/>
      <c r="F261" s="581"/>
      <c r="G261" s="613"/>
      <c r="H261" s="613"/>
      <c r="I261" s="613"/>
      <c r="J261" s="613"/>
      <c r="K261" s="614"/>
      <c r="L261" s="610"/>
      <c r="M261" s="615"/>
      <c r="N261" s="615"/>
      <c r="O261" s="615"/>
      <c r="P261" s="615"/>
      <c r="Q261" s="557"/>
      <c r="R261" s="594"/>
      <c r="S261" s="595"/>
      <c r="T261" s="611"/>
    </row>
    <row r="262" spans="1:20" ht="18">
      <c r="A262" s="596"/>
      <c r="B262" s="599"/>
      <c r="C262" s="599"/>
      <c r="D262" s="599"/>
      <c r="E262" s="611"/>
      <c r="F262" s="612"/>
      <c r="G262" s="613"/>
      <c r="H262" s="613"/>
      <c r="I262" s="616"/>
      <c r="J262" s="616"/>
      <c r="K262" s="614"/>
      <c r="L262" s="610"/>
      <c r="M262" s="615"/>
      <c r="N262" s="615"/>
      <c r="O262" s="615"/>
      <c r="P262" s="615"/>
      <c r="Q262" s="557"/>
      <c r="R262" s="594"/>
      <c r="S262" s="595"/>
      <c r="T262" s="611"/>
    </row>
    <row r="263" spans="1:20" ht="18">
      <c r="A263" s="596"/>
      <c r="B263" s="599"/>
      <c r="C263" s="599"/>
      <c r="D263" s="599"/>
      <c r="E263" s="611"/>
      <c r="F263" s="612"/>
      <c r="G263" s="613"/>
      <c r="H263" s="613"/>
      <c r="I263" s="613"/>
      <c r="J263" s="613"/>
      <c r="K263" s="614"/>
      <c r="L263" s="610"/>
      <c r="M263" s="615"/>
      <c r="N263" s="615"/>
      <c r="O263" s="615"/>
      <c r="P263" s="615"/>
      <c r="Q263" s="557"/>
      <c r="R263" s="606"/>
      <c r="S263" s="607"/>
      <c r="T263" s="611"/>
    </row>
    <row r="264" spans="1:20" ht="18">
      <c r="A264" s="596"/>
      <c r="B264" s="599"/>
      <c r="C264" s="599"/>
      <c r="D264" s="599"/>
      <c r="E264" s="611"/>
      <c r="F264" s="612"/>
      <c r="G264" s="613"/>
      <c r="H264" s="613"/>
      <c r="I264" s="613"/>
      <c r="J264" s="613"/>
      <c r="K264" s="614"/>
      <c r="L264" s="610"/>
      <c r="M264" s="615"/>
      <c r="N264" s="615"/>
      <c r="O264" s="615"/>
      <c r="P264" s="615"/>
      <c r="Q264" s="557"/>
      <c r="R264" s="617"/>
      <c r="S264" s="618"/>
      <c r="T264" s="611"/>
    </row>
    <row r="265" spans="1:20">
      <c r="A265" s="596"/>
      <c r="B265" s="596"/>
      <c r="C265" s="596"/>
      <c r="D265" s="596"/>
      <c r="E265" s="596"/>
      <c r="F265" s="596"/>
      <c r="G265" s="596"/>
      <c r="H265" s="596"/>
      <c r="I265" s="596"/>
      <c r="J265" s="596"/>
      <c r="K265" s="597"/>
      <c r="L265" s="596"/>
      <c r="M265" s="596"/>
      <c r="N265" s="596"/>
      <c r="O265" s="596"/>
      <c r="P265" s="596"/>
      <c r="Q265" s="596"/>
      <c r="R265" s="617"/>
      <c r="S265" s="618"/>
      <c r="T265" s="596"/>
    </row>
    <row r="266" spans="1:20" ht="18">
      <c r="A266" s="598"/>
      <c r="B266" s="599"/>
      <c r="C266" s="599"/>
      <c r="D266" s="599"/>
      <c r="E266" s="581"/>
      <c r="F266" s="581"/>
      <c r="G266" s="600"/>
      <c r="H266" s="600"/>
      <c r="I266" s="600"/>
      <c r="J266" s="600"/>
      <c r="K266" s="601"/>
      <c r="L266" s="602"/>
      <c r="M266" s="603"/>
      <c r="N266" s="603"/>
      <c r="O266" s="603"/>
      <c r="P266" s="603"/>
      <c r="Q266" s="557"/>
      <c r="R266" s="617"/>
      <c r="S266" s="618"/>
      <c r="T266" s="534"/>
    </row>
    <row r="267" spans="1:20" ht="18">
      <c r="A267" s="596"/>
      <c r="B267" s="599"/>
      <c r="C267" s="599"/>
      <c r="D267" s="599"/>
      <c r="E267" s="611"/>
      <c r="F267" s="612"/>
      <c r="G267" s="613"/>
      <c r="H267" s="613"/>
      <c r="I267" s="613"/>
      <c r="J267" s="613"/>
      <c r="K267" s="614"/>
      <c r="L267" s="610"/>
      <c r="N267" s="615"/>
      <c r="O267" s="615"/>
      <c r="P267" s="615"/>
      <c r="Q267" s="557"/>
      <c r="R267" s="617"/>
      <c r="S267" s="618"/>
      <c r="T267" s="611"/>
    </row>
    <row r="268" spans="1:20" ht="18">
      <c r="A268" s="596"/>
      <c r="B268" s="599"/>
      <c r="C268" s="599"/>
      <c r="D268" s="599"/>
      <c r="E268" s="611"/>
      <c r="F268" s="612"/>
      <c r="G268" s="613"/>
      <c r="H268" s="613"/>
      <c r="I268" s="613"/>
      <c r="J268" s="613"/>
      <c r="K268" s="614"/>
      <c r="L268" s="610"/>
      <c r="M268" s="615"/>
      <c r="N268" s="615"/>
      <c r="O268" s="615"/>
      <c r="P268" s="615"/>
      <c r="Q268" s="557"/>
      <c r="R268" s="617"/>
      <c r="S268" s="618"/>
      <c r="T268" s="611"/>
    </row>
    <row r="269" spans="1:20" ht="18">
      <c r="A269" s="596"/>
      <c r="B269" s="599"/>
      <c r="C269" s="599"/>
      <c r="D269" s="599"/>
      <c r="E269" s="611"/>
      <c r="F269" s="612"/>
      <c r="G269" s="613"/>
      <c r="H269" s="613"/>
      <c r="I269" s="613"/>
      <c r="J269" s="613"/>
      <c r="K269" s="614"/>
      <c r="L269" s="610"/>
      <c r="M269" s="615"/>
      <c r="N269" s="615"/>
      <c r="O269" s="615"/>
      <c r="P269" s="615"/>
      <c r="Q269" s="557"/>
      <c r="R269" s="617"/>
      <c r="S269" s="618"/>
      <c r="T269" s="611"/>
    </row>
    <row r="270" spans="1:20" ht="18">
      <c r="A270" s="596"/>
      <c r="B270" s="599"/>
      <c r="C270" s="599"/>
      <c r="D270" s="599"/>
      <c r="E270" s="611"/>
      <c r="F270" s="581"/>
      <c r="G270" s="613"/>
      <c r="H270" s="613"/>
      <c r="I270" s="613"/>
      <c r="J270" s="613"/>
      <c r="K270" s="614"/>
      <c r="L270" s="610"/>
      <c r="M270" s="615"/>
      <c r="N270" s="615"/>
      <c r="O270" s="615"/>
      <c r="P270" s="615"/>
      <c r="Q270" s="557"/>
      <c r="R270" s="617"/>
      <c r="S270" s="618"/>
      <c r="T270" s="611"/>
    </row>
    <row r="271" spans="1:20" ht="18">
      <c r="A271" s="596"/>
      <c r="B271" s="599"/>
      <c r="C271" s="599"/>
      <c r="D271" s="599"/>
      <c r="E271" s="611"/>
      <c r="F271" s="581"/>
      <c r="G271" s="613"/>
      <c r="H271" s="613"/>
      <c r="I271" s="613"/>
      <c r="J271" s="613"/>
      <c r="K271" s="614"/>
      <c r="L271" s="610"/>
      <c r="M271" s="615"/>
      <c r="N271" s="615"/>
      <c r="O271" s="615"/>
      <c r="P271" s="615"/>
      <c r="Q271" s="557"/>
      <c r="R271" s="617"/>
      <c r="S271" s="618"/>
      <c r="T271" s="611"/>
    </row>
    <row r="272" spans="1:20" ht="18">
      <c r="A272" s="596"/>
      <c r="B272" s="599"/>
      <c r="C272" s="599"/>
      <c r="D272" s="599"/>
      <c r="E272" s="611"/>
      <c r="F272" s="581"/>
      <c r="G272" s="613"/>
      <c r="H272" s="613"/>
      <c r="I272" s="613"/>
      <c r="J272" s="613"/>
      <c r="K272" s="614"/>
      <c r="L272" s="610"/>
      <c r="M272" s="615"/>
      <c r="N272" s="615"/>
      <c r="O272" s="615"/>
      <c r="P272" s="615"/>
      <c r="Q272" s="557"/>
      <c r="R272" s="617"/>
      <c r="S272" s="618"/>
      <c r="T272" s="611"/>
    </row>
    <row r="273" spans="1:20" ht="18">
      <c r="A273" s="596"/>
      <c r="B273" s="599"/>
      <c r="C273" s="599"/>
      <c r="D273" s="599"/>
      <c r="E273" s="611"/>
      <c r="F273" s="612"/>
      <c r="G273" s="613"/>
      <c r="H273" s="613"/>
      <c r="I273" s="616"/>
      <c r="J273" s="616"/>
      <c r="K273" s="614"/>
      <c r="L273" s="610"/>
      <c r="M273" s="615"/>
      <c r="N273" s="615"/>
      <c r="O273" s="615"/>
      <c r="P273" s="615"/>
      <c r="Q273" s="557"/>
      <c r="R273" s="617"/>
      <c r="S273" s="618"/>
      <c r="T273" s="611"/>
    </row>
    <row r="274" spans="1:20" ht="18">
      <c r="A274" s="596"/>
      <c r="B274" s="599"/>
      <c r="C274" s="599"/>
      <c r="D274" s="599"/>
      <c r="E274" s="611"/>
      <c r="F274" s="612"/>
      <c r="G274" s="613"/>
      <c r="H274" s="613"/>
      <c r="I274" s="613"/>
      <c r="J274" s="613"/>
      <c r="K274" s="614"/>
      <c r="L274" s="610"/>
      <c r="M274" s="615"/>
      <c r="N274" s="615"/>
      <c r="O274" s="615"/>
      <c r="P274" s="615"/>
      <c r="Q274" s="557"/>
      <c r="R274" s="617"/>
      <c r="S274" s="618"/>
      <c r="T274" s="611"/>
    </row>
    <row r="275" spans="1:20" ht="18">
      <c r="A275" s="596"/>
      <c r="B275" s="599"/>
      <c r="C275" s="599"/>
      <c r="D275" s="599"/>
      <c r="E275" s="611"/>
      <c r="F275" s="612"/>
      <c r="G275" s="613"/>
      <c r="H275" s="613"/>
      <c r="I275" s="613"/>
      <c r="J275" s="613"/>
      <c r="K275" s="614"/>
      <c r="L275" s="610"/>
      <c r="M275" s="615"/>
      <c r="N275" s="615"/>
      <c r="O275" s="615"/>
      <c r="P275" s="615"/>
      <c r="Q275" s="557"/>
      <c r="R275" s="617"/>
      <c r="S275" s="618"/>
      <c r="T275" s="611"/>
    </row>
    <row r="276" spans="1:20" ht="18">
      <c r="A276" s="596"/>
      <c r="B276" s="596"/>
      <c r="C276" s="596"/>
      <c r="D276" s="596"/>
      <c r="E276" s="596"/>
      <c r="F276" s="596"/>
      <c r="G276" s="596"/>
      <c r="H276" s="596"/>
      <c r="I276" s="596"/>
      <c r="J276" s="596"/>
      <c r="K276" s="597"/>
      <c r="L276" s="596"/>
      <c r="M276" s="596"/>
      <c r="N276" s="596"/>
      <c r="O276" s="596"/>
      <c r="P276" s="596"/>
      <c r="Q276" s="596"/>
      <c r="R276" s="619"/>
      <c r="S276" s="620"/>
      <c r="T276" s="596"/>
    </row>
    <row r="277" spans="1:20" ht="18">
      <c r="A277" s="598"/>
      <c r="B277" s="599"/>
      <c r="C277" s="599"/>
      <c r="D277" s="599"/>
      <c r="E277" s="581"/>
      <c r="F277" s="581"/>
      <c r="G277" s="600"/>
      <c r="H277" s="600"/>
      <c r="I277" s="600"/>
      <c r="J277" s="600"/>
      <c r="K277" s="601"/>
      <c r="L277" s="602"/>
      <c r="M277" s="603"/>
      <c r="N277" s="603"/>
      <c r="O277" s="603"/>
      <c r="P277" s="603"/>
      <c r="Q277" s="557"/>
      <c r="R277" s="617"/>
      <c r="S277" s="618"/>
      <c r="T277" s="534"/>
    </row>
    <row r="278" spans="1:20" ht="18">
      <c r="A278" s="596"/>
      <c r="B278" s="599"/>
      <c r="C278" s="599"/>
      <c r="D278" s="599"/>
      <c r="E278" s="611"/>
      <c r="F278" s="612"/>
      <c r="G278" s="613"/>
      <c r="H278" s="613"/>
      <c r="I278" s="613"/>
      <c r="J278" s="613"/>
      <c r="K278" s="614"/>
      <c r="L278" s="610"/>
      <c r="N278" s="615"/>
      <c r="O278" s="615"/>
      <c r="P278" s="615"/>
      <c r="Q278" s="557"/>
      <c r="R278" s="617"/>
      <c r="S278" s="618"/>
      <c r="T278" s="611"/>
    </row>
    <row r="279" spans="1:20" ht="18">
      <c r="A279" s="596"/>
      <c r="B279" s="599"/>
      <c r="C279" s="599"/>
      <c r="D279" s="599"/>
      <c r="E279" s="611"/>
      <c r="F279" s="612"/>
      <c r="G279" s="613"/>
      <c r="H279" s="613"/>
      <c r="I279" s="613"/>
      <c r="J279" s="613"/>
      <c r="K279" s="614"/>
      <c r="L279" s="610"/>
      <c r="M279" s="615"/>
      <c r="N279" s="615"/>
      <c r="O279" s="615"/>
      <c r="P279" s="615"/>
      <c r="Q279" s="557"/>
      <c r="R279" s="617"/>
      <c r="S279" s="618"/>
      <c r="T279" s="611"/>
    </row>
    <row r="280" spans="1:20" ht="18">
      <c r="A280" s="596"/>
      <c r="B280" s="599"/>
      <c r="C280" s="599"/>
      <c r="D280" s="599"/>
      <c r="E280" s="611"/>
      <c r="F280" s="612"/>
      <c r="G280" s="613"/>
      <c r="H280" s="613"/>
      <c r="I280" s="613"/>
      <c r="J280" s="613"/>
      <c r="K280" s="614"/>
      <c r="L280" s="610"/>
      <c r="M280" s="615"/>
      <c r="N280" s="615"/>
      <c r="O280" s="615"/>
      <c r="P280" s="615"/>
      <c r="Q280" s="557"/>
      <c r="R280" s="617"/>
      <c r="S280" s="618"/>
      <c r="T280" s="611"/>
    </row>
    <row r="281" spans="1:20" ht="18">
      <c r="A281" s="596"/>
      <c r="B281" s="599"/>
      <c r="C281" s="599"/>
      <c r="D281" s="599"/>
      <c r="E281" s="611"/>
      <c r="F281" s="581"/>
      <c r="G281" s="613"/>
      <c r="H281" s="613"/>
      <c r="I281" s="613"/>
      <c r="J281" s="613"/>
      <c r="K281" s="614"/>
      <c r="L281" s="610"/>
      <c r="M281" s="615"/>
      <c r="N281" s="615"/>
      <c r="O281" s="615"/>
      <c r="P281" s="615"/>
      <c r="Q281" s="557"/>
      <c r="R281" s="617"/>
      <c r="S281" s="618"/>
      <c r="T281" s="611"/>
    </row>
    <row r="282" spans="1:20" ht="18">
      <c r="A282" s="596"/>
      <c r="B282" s="599"/>
      <c r="C282" s="599"/>
      <c r="D282" s="599"/>
      <c r="E282" s="611"/>
      <c r="F282" s="581"/>
      <c r="G282" s="613"/>
      <c r="H282" s="613"/>
      <c r="I282" s="613"/>
      <c r="J282" s="613"/>
      <c r="K282" s="614"/>
      <c r="L282" s="610"/>
      <c r="M282" s="615"/>
      <c r="N282" s="615"/>
      <c r="O282" s="615"/>
      <c r="P282" s="615"/>
      <c r="Q282" s="557"/>
      <c r="R282" s="617"/>
      <c r="S282" s="618"/>
      <c r="T282" s="611"/>
    </row>
    <row r="283" spans="1:20" ht="18">
      <c r="A283" s="596"/>
      <c r="B283" s="599"/>
      <c r="C283" s="599"/>
      <c r="D283" s="599"/>
      <c r="E283" s="611"/>
      <c r="F283" s="581"/>
      <c r="G283" s="613"/>
      <c r="H283" s="613"/>
      <c r="I283" s="613"/>
      <c r="J283" s="613"/>
      <c r="K283" s="614"/>
      <c r="L283" s="610"/>
      <c r="M283" s="615"/>
      <c r="N283" s="615"/>
      <c r="O283" s="615"/>
      <c r="P283" s="615"/>
      <c r="Q283" s="557"/>
      <c r="R283" s="617"/>
      <c r="S283" s="618"/>
      <c r="T283" s="611"/>
    </row>
    <row r="284" spans="1:20" ht="18">
      <c r="A284" s="596"/>
      <c r="B284" s="599"/>
      <c r="C284" s="599"/>
      <c r="D284" s="599"/>
      <c r="E284" s="611"/>
      <c r="F284" s="612"/>
      <c r="G284" s="613"/>
      <c r="H284" s="613"/>
      <c r="I284" s="616"/>
      <c r="J284" s="616"/>
      <c r="K284" s="614"/>
      <c r="L284" s="610"/>
      <c r="M284" s="615"/>
      <c r="N284" s="615"/>
      <c r="O284" s="615"/>
      <c r="P284" s="615"/>
      <c r="Q284" s="557"/>
      <c r="R284" s="617"/>
      <c r="S284" s="618"/>
      <c r="T284" s="611"/>
    </row>
    <row r="285" spans="1:20" ht="18">
      <c r="A285" s="596"/>
      <c r="B285" s="599"/>
      <c r="C285" s="599"/>
      <c r="D285" s="599"/>
      <c r="E285" s="611"/>
      <c r="F285" s="612"/>
      <c r="G285" s="613"/>
      <c r="H285" s="613"/>
      <c r="I285" s="613"/>
      <c r="J285" s="613"/>
      <c r="K285" s="614"/>
      <c r="L285" s="610"/>
      <c r="M285" s="615"/>
      <c r="N285" s="615"/>
      <c r="O285" s="615"/>
      <c r="P285" s="615"/>
      <c r="Q285" s="557"/>
      <c r="R285" s="617"/>
      <c r="S285" s="618"/>
      <c r="T285" s="611"/>
    </row>
    <row r="286" spans="1:20" ht="18">
      <c r="A286" s="596"/>
      <c r="B286" s="599"/>
      <c r="C286" s="599"/>
      <c r="D286" s="599"/>
      <c r="E286" s="611"/>
      <c r="F286" s="612"/>
      <c r="G286" s="613"/>
      <c r="H286" s="613"/>
      <c r="I286" s="613"/>
      <c r="J286" s="613"/>
      <c r="K286" s="614"/>
      <c r="L286" s="610"/>
      <c r="M286" s="615"/>
      <c r="N286" s="615"/>
      <c r="O286" s="615"/>
      <c r="P286" s="615"/>
      <c r="Q286" s="557"/>
      <c r="R286" s="617"/>
      <c r="S286" s="618"/>
      <c r="T286" s="611"/>
    </row>
    <row r="287" spans="1:20">
      <c r="A287" s="598"/>
      <c r="B287" s="598"/>
      <c r="C287" s="598"/>
      <c r="D287" s="598"/>
      <c r="E287" s="598"/>
      <c r="F287" s="598"/>
      <c r="G287" s="598"/>
      <c r="H287" s="598"/>
      <c r="I287" s="598"/>
      <c r="J287" s="598"/>
      <c r="K287" s="621"/>
      <c r="L287" s="598"/>
      <c r="M287" s="598"/>
      <c r="N287" s="598"/>
      <c r="O287" s="598"/>
      <c r="P287" s="598"/>
      <c r="Q287" s="598"/>
      <c r="R287" s="617"/>
      <c r="S287" s="618"/>
      <c r="T287" s="598"/>
    </row>
    <row r="288" spans="1:20" ht="18">
      <c r="A288" s="598"/>
      <c r="B288" s="599"/>
      <c r="C288" s="599"/>
      <c r="D288" s="599"/>
      <c r="E288" s="581"/>
      <c r="F288" s="581"/>
      <c r="G288" s="600"/>
      <c r="H288" s="600"/>
      <c r="I288" s="600"/>
      <c r="J288" s="600"/>
      <c r="K288" s="601"/>
      <c r="L288" s="610"/>
      <c r="M288" s="603"/>
      <c r="N288" s="603"/>
      <c r="O288" s="603"/>
      <c r="P288" s="603"/>
      <c r="Q288" s="557"/>
      <c r="R288" s="617"/>
      <c r="S288" s="618"/>
      <c r="T288" s="534"/>
    </row>
    <row r="289" spans="1:20" ht="18">
      <c r="A289" s="596"/>
      <c r="B289" s="599"/>
      <c r="C289" s="599"/>
      <c r="D289" s="599"/>
      <c r="E289" s="611"/>
      <c r="F289" s="612"/>
      <c r="G289" s="613"/>
      <c r="H289" s="613"/>
      <c r="I289" s="613"/>
      <c r="J289" s="613"/>
      <c r="K289" s="614"/>
      <c r="L289" s="610"/>
      <c r="N289" s="615"/>
      <c r="O289" s="615"/>
      <c r="P289" s="615"/>
      <c r="Q289" s="557"/>
      <c r="R289" s="619"/>
      <c r="S289" s="622"/>
      <c r="T289" s="611"/>
    </row>
    <row r="290" spans="1:20" ht="18">
      <c r="A290" s="596"/>
      <c r="B290" s="599"/>
      <c r="C290" s="599"/>
      <c r="D290" s="599"/>
      <c r="E290" s="611"/>
      <c r="F290" s="612"/>
      <c r="G290" s="613"/>
      <c r="H290" s="613"/>
      <c r="I290" s="613"/>
      <c r="J290" s="613"/>
      <c r="K290" s="614"/>
      <c r="L290" s="610"/>
      <c r="M290" s="615"/>
      <c r="N290" s="615"/>
      <c r="O290" s="615"/>
      <c r="P290" s="615"/>
      <c r="Q290" s="557"/>
      <c r="R290" s="617"/>
      <c r="S290" s="618"/>
      <c r="T290" s="611"/>
    </row>
    <row r="291" spans="1:20" ht="18">
      <c r="A291" s="596"/>
      <c r="B291" s="599"/>
      <c r="C291" s="599"/>
      <c r="D291" s="599"/>
      <c r="E291" s="611"/>
      <c r="F291" s="612"/>
      <c r="G291" s="613"/>
      <c r="H291" s="613"/>
      <c r="I291" s="613"/>
      <c r="J291" s="613"/>
      <c r="K291" s="614"/>
      <c r="L291" s="610"/>
      <c r="M291" s="615"/>
      <c r="N291" s="615"/>
      <c r="O291" s="615"/>
      <c r="P291" s="615"/>
      <c r="Q291" s="557"/>
      <c r="R291" s="617"/>
      <c r="S291" s="618"/>
      <c r="T291" s="611"/>
    </row>
    <row r="292" spans="1:20" ht="18">
      <c r="A292" s="596"/>
      <c r="B292" s="599"/>
      <c r="C292" s="599"/>
      <c r="D292" s="599"/>
      <c r="E292" s="611"/>
      <c r="F292" s="581"/>
      <c r="G292" s="613"/>
      <c r="H292" s="613"/>
      <c r="I292" s="613"/>
      <c r="J292" s="613"/>
      <c r="K292" s="614"/>
      <c r="L292" s="610"/>
      <c r="M292" s="615"/>
      <c r="N292" s="615"/>
      <c r="O292" s="615"/>
      <c r="P292" s="615"/>
      <c r="Q292" s="557"/>
      <c r="R292" s="617"/>
      <c r="S292" s="618"/>
      <c r="T292" s="611"/>
    </row>
    <row r="293" spans="1:20" ht="18">
      <c r="A293" s="596"/>
      <c r="B293" s="599"/>
      <c r="C293" s="599"/>
      <c r="D293" s="599"/>
      <c r="E293" s="611"/>
      <c r="F293" s="581"/>
      <c r="G293" s="613"/>
      <c r="H293" s="613"/>
      <c r="I293" s="613"/>
      <c r="J293" s="613"/>
      <c r="K293" s="614"/>
      <c r="L293" s="610"/>
      <c r="M293" s="615"/>
      <c r="N293" s="615"/>
      <c r="O293" s="615"/>
      <c r="P293" s="615"/>
      <c r="Q293" s="557"/>
      <c r="R293" s="619"/>
      <c r="S293" s="620"/>
      <c r="T293" s="611"/>
    </row>
    <row r="294" spans="1:20" ht="18">
      <c r="A294" s="596"/>
      <c r="B294" s="599"/>
      <c r="C294" s="599"/>
      <c r="D294" s="599"/>
      <c r="E294" s="611"/>
      <c r="F294" s="581"/>
      <c r="G294" s="613"/>
      <c r="H294" s="613"/>
      <c r="I294" s="613"/>
      <c r="J294" s="613"/>
      <c r="K294" s="614"/>
      <c r="L294" s="610"/>
      <c r="M294" s="615"/>
      <c r="N294" s="615"/>
      <c r="O294" s="615"/>
      <c r="P294" s="615"/>
      <c r="Q294" s="557"/>
      <c r="R294" s="617"/>
      <c r="S294" s="618"/>
      <c r="T294" s="611"/>
    </row>
    <row r="295" spans="1:20" ht="18">
      <c r="A295" s="596"/>
      <c r="B295" s="599"/>
      <c r="C295" s="599"/>
      <c r="D295" s="599"/>
      <c r="E295" s="611"/>
      <c r="F295" s="612"/>
      <c r="G295" s="613"/>
      <c r="H295" s="613"/>
      <c r="I295" s="616"/>
      <c r="J295" s="616"/>
      <c r="K295" s="614"/>
      <c r="L295" s="610"/>
      <c r="M295" s="615"/>
      <c r="N295" s="615"/>
      <c r="O295" s="615"/>
      <c r="P295" s="615"/>
      <c r="Q295" s="557"/>
      <c r="R295" s="617"/>
      <c r="S295" s="618"/>
      <c r="T295" s="611"/>
    </row>
    <row r="296" spans="1:20" ht="18">
      <c r="A296" s="596"/>
      <c r="B296" s="599"/>
      <c r="C296" s="599"/>
      <c r="D296" s="599"/>
      <c r="E296" s="611"/>
      <c r="F296" s="612"/>
      <c r="G296" s="613"/>
      <c r="H296" s="613"/>
      <c r="I296" s="613"/>
      <c r="J296" s="613"/>
      <c r="K296" s="614"/>
      <c r="L296" s="610"/>
      <c r="M296" s="615"/>
      <c r="N296" s="615"/>
      <c r="O296" s="615"/>
      <c r="P296" s="615"/>
      <c r="Q296" s="557"/>
      <c r="R296" s="619"/>
      <c r="S296" s="620"/>
      <c r="T296" s="611"/>
    </row>
    <row r="297" spans="1:20" ht="18">
      <c r="A297" s="596"/>
      <c r="B297" s="599"/>
      <c r="C297" s="599"/>
      <c r="D297" s="599"/>
      <c r="E297" s="611"/>
      <c r="F297" s="612"/>
      <c r="G297" s="613"/>
      <c r="H297" s="613"/>
      <c r="I297" s="613"/>
      <c r="J297" s="613"/>
      <c r="K297" s="614"/>
      <c r="L297" s="610"/>
      <c r="M297" s="615"/>
      <c r="N297" s="615"/>
      <c r="O297" s="615"/>
      <c r="P297" s="615"/>
      <c r="Q297" s="557"/>
      <c r="R297" s="619"/>
      <c r="S297" s="620"/>
      <c r="T297" s="611"/>
    </row>
    <row r="298" spans="1:20" ht="18">
      <c r="A298" s="598"/>
      <c r="B298" s="596"/>
      <c r="C298" s="596"/>
      <c r="D298" s="596"/>
      <c r="E298" s="596"/>
      <c r="F298" s="596"/>
      <c r="G298" s="596"/>
      <c r="H298" s="596"/>
      <c r="I298" s="596"/>
      <c r="J298" s="596"/>
      <c r="K298" s="597"/>
      <c r="L298" s="596"/>
      <c r="M298" s="596"/>
      <c r="N298" s="596"/>
      <c r="O298" s="596"/>
      <c r="P298" s="596"/>
      <c r="Q298" s="596"/>
      <c r="R298" s="619"/>
      <c r="S298" s="620"/>
      <c r="T298" s="596"/>
    </row>
    <row r="299" spans="1:20" ht="18">
      <c r="A299" s="598"/>
      <c r="B299" s="599"/>
      <c r="C299" s="599"/>
      <c r="D299" s="599"/>
      <c r="E299" s="581"/>
      <c r="F299" s="581"/>
      <c r="G299" s="600"/>
      <c r="H299" s="600"/>
      <c r="I299" s="600"/>
      <c r="J299" s="600"/>
      <c r="K299" s="601"/>
      <c r="L299" s="610"/>
      <c r="M299" s="603"/>
      <c r="N299" s="603"/>
      <c r="O299" s="603"/>
      <c r="P299" s="603"/>
      <c r="Q299" s="557"/>
      <c r="R299" s="617"/>
      <c r="S299" s="618"/>
      <c r="T299" s="534"/>
    </row>
    <row r="300" spans="1:20" ht="18">
      <c r="A300" s="596"/>
      <c r="B300" s="599"/>
      <c r="C300" s="599"/>
      <c r="D300" s="599"/>
      <c r="E300" s="611"/>
      <c r="F300" s="612"/>
      <c r="G300" s="613"/>
      <c r="H300" s="613"/>
      <c r="I300" s="613"/>
      <c r="J300" s="613"/>
      <c r="K300" s="614"/>
      <c r="L300" s="610"/>
      <c r="N300" s="615"/>
      <c r="O300" s="615"/>
      <c r="P300" s="615"/>
      <c r="Q300" s="557"/>
      <c r="R300" s="617"/>
      <c r="S300" s="618"/>
      <c r="T300" s="611"/>
    </row>
    <row r="301" spans="1:20" ht="18">
      <c r="A301" s="596"/>
      <c r="B301" s="599"/>
      <c r="C301" s="599"/>
      <c r="D301" s="599"/>
      <c r="E301" s="611"/>
      <c r="F301" s="612"/>
      <c r="G301" s="613"/>
      <c r="H301" s="613"/>
      <c r="I301" s="613"/>
      <c r="J301" s="613"/>
      <c r="K301" s="614"/>
      <c r="L301" s="610"/>
      <c r="M301" s="615"/>
      <c r="N301" s="615"/>
      <c r="O301" s="615"/>
      <c r="P301" s="615"/>
      <c r="Q301" s="557"/>
      <c r="R301" s="617"/>
      <c r="S301" s="618"/>
      <c r="T301" s="611"/>
    </row>
    <row r="302" spans="1:20" ht="18">
      <c r="A302" s="596"/>
      <c r="B302" s="599"/>
      <c r="C302" s="599"/>
      <c r="D302" s="599"/>
      <c r="E302" s="611"/>
      <c r="F302" s="612"/>
      <c r="G302" s="613"/>
      <c r="H302" s="613"/>
      <c r="I302" s="613"/>
      <c r="J302" s="613"/>
      <c r="K302" s="614"/>
      <c r="L302" s="610"/>
      <c r="M302" s="615"/>
      <c r="N302" s="615"/>
      <c r="O302" s="615"/>
      <c r="P302" s="615"/>
      <c r="Q302" s="557"/>
      <c r="R302" s="619"/>
      <c r="S302" s="620"/>
      <c r="T302" s="611"/>
    </row>
    <row r="303" spans="1:20" ht="18">
      <c r="A303" s="596"/>
      <c r="B303" s="599"/>
      <c r="C303" s="599"/>
      <c r="D303" s="599"/>
      <c r="E303" s="611"/>
      <c r="F303" s="581"/>
      <c r="G303" s="613"/>
      <c r="H303" s="613"/>
      <c r="I303" s="613"/>
      <c r="J303" s="613"/>
      <c r="K303" s="614"/>
      <c r="L303" s="610"/>
      <c r="M303" s="615"/>
      <c r="N303" s="615"/>
      <c r="O303" s="615"/>
      <c r="P303" s="615"/>
      <c r="Q303" s="557"/>
      <c r="R303" s="617"/>
      <c r="S303" s="618"/>
      <c r="T303" s="611"/>
    </row>
    <row r="304" spans="1:20" ht="18">
      <c r="A304" s="596"/>
      <c r="B304" s="599"/>
      <c r="C304" s="599"/>
      <c r="D304" s="599"/>
      <c r="E304" s="611"/>
      <c r="F304" s="581"/>
      <c r="G304" s="613"/>
      <c r="H304" s="613"/>
      <c r="I304" s="613"/>
      <c r="J304" s="613"/>
      <c r="K304" s="614"/>
      <c r="L304" s="610"/>
      <c r="M304" s="615"/>
      <c r="N304" s="615"/>
      <c r="O304" s="615"/>
      <c r="P304" s="615"/>
      <c r="Q304" s="557"/>
      <c r="R304" s="619"/>
      <c r="S304" s="620"/>
      <c r="T304" s="611"/>
    </row>
    <row r="305" spans="1:20" ht="18">
      <c r="A305" s="596"/>
      <c r="B305" s="599"/>
      <c r="C305" s="599"/>
      <c r="D305" s="599"/>
      <c r="E305" s="611"/>
      <c r="F305" s="581"/>
      <c r="G305" s="613"/>
      <c r="H305" s="613"/>
      <c r="I305" s="613"/>
      <c r="J305" s="613"/>
      <c r="K305" s="614"/>
      <c r="L305" s="610"/>
      <c r="M305" s="615"/>
      <c r="N305" s="615"/>
      <c r="O305" s="615"/>
      <c r="P305" s="615"/>
      <c r="Q305" s="557"/>
      <c r="R305" s="617"/>
      <c r="S305" s="618"/>
      <c r="T305" s="611"/>
    </row>
    <row r="306" spans="1:20" ht="18">
      <c r="A306" s="596"/>
      <c r="B306" s="599"/>
      <c r="C306" s="599"/>
      <c r="D306" s="599"/>
      <c r="E306" s="611"/>
      <c r="F306" s="612"/>
      <c r="G306" s="613"/>
      <c r="H306" s="613"/>
      <c r="I306" s="616"/>
      <c r="J306" s="616"/>
      <c r="K306" s="614"/>
      <c r="L306" s="610"/>
      <c r="M306" s="615"/>
      <c r="N306" s="615"/>
      <c r="O306" s="615"/>
      <c r="P306" s="615"/>
      <c r="Q306" s="557"/>
      <c r="R306" s="619"/>
      <c r="S306" s="620"/>
      <c r="T306" s="611"/>
    </row>
    <row r="307" spans="1:20" ht="18">
      <c r="A307" s="596"/>
      <c r="B307" s="599"/>
      <c r="C307" s="599"/>
      <c r="D307" s="599"/>
      <c r="E307" s="611"/>
      <c r="F307" s="612"/>
      <c r="G307" s="613"/>
      <c r="H307" s="613"/>
      <c r="I307" s="613"/>
      <c r="J307" s="613"/>
      <c r="K307" s="614"/>
      <c r="L307" s="610"/>
      <c r="M307" s="615"/>
      <c r="N307" s="615"/>
      <c r="O307" s="615"/>
      <c r="P307" s="615"/>
      <c r="Q307" s="557"/>
      <c r="R307" s="617"/>
      <c r="S307" s="618"/>
      <c r="T307" s="611"/>
    </row>
    <row r="308" spans="1:20" ht="18">
      <c r="A308" s="596"/>
      <c r="B308" s="599"/>
      <c r="C308" s="599"/>
      <c r="D308" s="599"/>
      <c r="E308" s="611"/>
      <c r="F308" s="612"/>
      <c r="G308" s="613"/>
      <c r="H308" s="613"/>
      <c r="I308" s="613"/>
      <c r="J308" s="613"/>
      <c r="K308" s="614"/>
      <c r="L308" s="610"/>
      <c r="M308" s="615"/>
      <c r="N308" s="615"/>
      <c r="O308" s="615"/>
      <c r="P308" s="615"/>
      <c r="Q308" s="557"/>
      <c r="R308" s="619"/>
      <c r="S308" s="622"/>
      <c r="T308" s="611"/>
    </row>
    <row r="309" spans="1:20">
      <c r="A309" s="596"/>
      <c r="B309" s="596"/>
      <c r="C309" s="596"/>
      <c r="D309" s="596"/>
      <c r="E309" s="596"/>
      <c r="F309" s="596"/>
      <c r="G309" s="596"/>
      <c r="H309" s="596"/>
      <c r="I309" s="596"/>
      <c r="J309" s="596"/>
      <c r="K309" s="597"/>
      <c r="L309" s="596"/>
      <c r="M309" s="596"/>
      <c r="N309" s="596"/>
      <c r="O309" s="596"/>
      <c r="P309" s="596"/>
      <c r="Q309" s="596"/>
      <c r="R309" s="617"/>
      <c r="S309" s="618"/>
      <c r="T309" s="596"/>
    </row>
    <row r="310" spans="1:20" ht="18">
      <c r="R310" s="606"/>
      <c r="S310" s="623"/>
    </row>
    <row r="311" spans="1:20" ht="18">
      <c r="R311" s="606"/>
      <c r="S311" s="607"/>
    </row>
    <row r="321" spans="1:20" ht="18">
      <c r="A321" s="598"/>
      <c r="B321" s="599"/>
      <c r="C321" s="599"/>
      <c r="D321" s="599"/>
      <c r="E321" s="581"/>
      <c r="F321" s="581"/>
      <c r="G321" s="600"/>
      <c r="H321" s="600"/>
      <c r="I321" s="600"/>
      <c r="J321" s="600"/>
      <c r="K321" s="601"/>
      <c r="L321" s="610"/>
      <c r="M321" s="603"/>
      <c r="N321" s="603"/>
      <c r="O321" s="603"/>
      <c r="P321" s="603"/>
      <c r="Q321" s="557"/>
      <c r="T321" s="534"/>
    </row>
    <row r="322" spans="1:20" ht="18">
      <c r="A322" s="596"/>
      <c r="B322" s="599"/>
      <c r="C322" s="599"/>
      <c r="D322" s="599"/>
      <c r="E322" s="611"/>
      <c r="F322" s="612"/>
      <c r="G322" s="613"/>
      <c r="H322" s="613"/>
      <c r="I322" s="613"/>
      <c r="J322" s="613"/>
      <c r="K322" s="614"/>
      <c r="L322" s="610"/>
      <c r="N322" s="615"/>
      <c r="O322" s="615"/>
      <c r="P322" s="615"/>
      <c r="Q322" s="557"/>
      <c r="T322" s="611"/>
    </row>
    <row r="323" spans="1:20" ht="18">
      <c r="A323" s="596"/>
      <c r="B323" s="599"/>
      <c r="C323" s="599"/>
      <c r="D323" s="599"/>
      <c r="E323" s="611"/>
      <c r="F323" s="612"/>
      <c r="G323" s="613"/>
      <c r="H323" s="613"/>
      <c r="I323" s="613"/>
      <c r="J323" s="613"/>
      <c r="K323" s="614"/>
      <c r="L323" s="610"/>
      <c r="M323" s="615"/>
      <c r="N323" s="615"/>
      <c r="O323" s="615"/>
      <c r="P323" s="615"/>
      <c r="Q323" s="557"/>
      <c r="T323" s="611"/>
    </row>
    <row r="324" spans="1:20" ht="18">
      <c r="A324" s="596"/>
      <c r="B324" s="599"/>
      <c r="C324" s="599"/>
      <c r="D324" s="599"/>
      <c r="E324" s="611"/>
      <c r="F324" s="612"/>
      <c r="G324" s="613"/>
      <c r="H324" s="613"/>
      <c r="I324" s="613"/>
      <c r="J324" s="613"/>
      <c r="K324" s="614"/>
      <c r="L324" s="610"/>
      <c r="M324" s="615"/>
      <c r="N324" s="615"/>
      <c r="O324" s="615"/>
      <c r="P324" s="615"/>
      <c r="Q324" s="557"/>
      <c r="T324" s="611"/>
    </row>
    <row r="325" spans="1:20" ht="18">
      <c r="A325" s="596"/>
      <c r="B325" s="599"/>
      <c r="C325" s="599"/>
      <c r="D325" s="599"/>
      <c r="E325" s="611"/>
      <c r="F325" s="581"/>
      <c r="G325" s="613"/>
      <c r="H325" s="613"/>
      <c r="I325" s="613"/>
      <c r="J325" s="613"/>
      <c r="K325" s="614"/>
      <c r="L325" s="610"/>
      <c r="M325" s="615"/>
      <c r="N325" s="615"/>
      <c r="O325" s="615"/>
      <c r="P325" s="615"/>
      <c r="Q325" s="557"/>
      <c r="T325" s="611"/>
    </row>
    <row r="326" spans="1:20" ht="18">
      <c r="A326" s="596"/>
      <c r="B326" s="599"/>
      <c r="C326" s="599"/>
      <c r="D326" s="599"/>
      <c r="E326" s="611"/>
      <c r="F326" s="581"/>
      <c r="G326" s="613"/>
      <c r="H326" s="613"/>
      <c r="I326" s="613"/>
      <c r="J326" s="613"/>
      <c r="K326" s="614"/>
      <c r="L326" s="610"/>
      <c r="M326" s="615"/>
      <c r="N326" s="615"/>
      <c r="O326" s="615"/>
      <c r="P326" s="615"/>
      <c r="Q326" s="557"/>
      <c r="T326" s="611"/>
    </row>
    <row r="327" spans="1:20" ht="18">
      <c r="A327" s="596"/>
      <c r="B327" s="599"/>
      <c r="C327" s="599"/>
      <c r="D327" s="599"/>
      <c r="E327" s="611"/>
      <c r="F327" s="581"/>
      <c r="G327" s="613"/>
      <c r="H327" s="613"/>
      <c r="I327" s="613"/>
      <c r="J327" s="613"/>
      <c r="K327" s="614"/>
      <c r="L327" s="610"/>
      <c r="M327" s="615"/>
      <c r="N327" s="615"/>
      <c r="O327" s="615"/>
      <c r="P327" s="615"/>
      <c r="Q327" s="557"/>
      <c r="T327" s="611"/>
    </row>
    <row r="328" spans="1:20" ht="18">
      <c r="A328" s="596"/>
      <c r="B328" s="599"/>
      <c r="C328" s="599"/>
      <c r="D328" s="599"/>
      <c r="E328" s="611"/>
      <c r="F328" s="612"/>
      <c r="G328" s="613"/>
      <c r="H328" s="613"/>
      <c r="I328" s="616"/>
      <c r="J328" s="616"/>
      <c r="K328" s="614"/>
      <c r="L328" s="610"/>
      <c r="M328" s="615"/>
      <c r="N328" s="615"/>
      <c r="O328" s="615"/>
      <c r="P328" s="615"/>
      <c r="Q328" s="557"/>
      <c r="T328" s="611"/>
    </row>
    <row r="329" spans="1:20" ht="18">
      <c r="A329" s="596"/>
      <c r="B329" s="599"/>
      <c r="C329" s="599"/>
      <c r="D329" s="599"/>
      <c r="E329" s="611"/>
      <c r="F329" s="612"/>
      <c r="G329" s="613"/>
      <c r="H329" s="613"/>
      <c r="I329" s="613"/>
      <c r="J329" s="613"/>
      <c r="K329" s="614"/>
      <c r="L329" s="610"/>
      <c r="M329" s="615"/>
      <c r="N329" s="615"/>
      <c r="O329" s="615"/>
      <c r="P329" s="615"/>
      <c r="Q329" s="557"/>
      <c r="T329" s="611"/>
    </row>
    <row r="330" spans="1:20" ht="18">
      <c r="A330" s="596"/>
      <c r="B330" s="599"/>
      <c r="C330" s="599"/>
      <c r="D330" s="599"/>
      <c r="E330" s="611"/>
      <c r="F330" s="612"/>
      <c r="G330" s="613"/>
      <c r="H330" s="613"/>
      <c r="I330" s="613"/>
      <c r="J330" s="613"/>
      <c r="K330" s="614"/>
      <c r="L330" s="610"/>
      <c r="M330" s="615"/>
      <c r="N330" s="615"/>
      <c r="O330" s="615"/>
      <c r="P330" s="615"/>
      <c r="Q330" s="557"/>
      <c r="T330" s="611"/>
    </row>
    <row r="331" spans="1:20">
      <c r="A331" s="596"/>
      <c r="B331" s="596"/>
      <c r="C331" s="596"/>
      <c r="D331" s="596"/>
      <c r="E331" s="596"/>
      <c r="F331" s="596"/>
      <c r="G331" s="596"/>
      <c r="H331" s="596"/>
      <c r="I331" s="596"/>
      <c r="J331" s="596"/>
      <c r="K331" s="597"/>
      <c r="L331" s="596"/>
      <c r="M331" s="596"/>
      <c r="N331" s="596"/>
      <c r="O331" s="596"/>
      <c r="P331" s="596"/>
      <c r="Q331" s="596"/>
      <c r="T331" s="596"/>
    </row>
    <row r="332" spans="1:20" ht="18">
      <c r="A332" s="598"/>
      <c r="B332" s="599"/>
      <c r="C332" s="599"/>
      <c r="D332" s="599"/>
      <c r="E332" s="581"/>
      <c r="F332" s="581"/>
      <c r="G332" s="600"/>
      <c r="H332" s="600"/>
      <c r="I332" s="600"/>
      <c r="J332" s="600"/>
      <c r="K332" s="601"/>
      <c r="L332" s="610"/>
      <c r="M332" s="603"/>
      <c r="N332" s="603"/>
      <c r="O332" s="603"/>
      <c r="P332" s="603"/>
      <c r="Q332" s="557"/>
      <c r="T332" s="534"/>
    </row>
    <row r="333" spans="1:20" ht="18">
      <c r="A333" s="596"/>
      <c r="B333" s="599"/>
      <c r="C333" s="599"/>
      <c r="D333" s="599"/>
      <c r="E333" s="611"/>
      <c r="F333" s="612"/>
      <c r="G333" s="613"/>
      <c r="H333" s="613"/>
      <c r="I333" s="613"/>
      <c r="J333" s="613"/>
      <c r="K333" s="614"/>
      <c r="L333" s="610"/>
      <c r="N333" s="615"/>
      <c r="O333" s="615"/>
      <c r="P333" s="615"/>
      <c r="Q333" s="557"/>
      <c r="T333" s="611"/>
    </row>
    <row r="334" spans="1:20" ht="18">
      <c r="A334" s="596"/>
      <c r="B334" s="599"/>
      <c r="C334" s="599"/>
      <c r="D334" s="599"/>
      <c r="E334" s="611"/>
      <c r="F334" s="612"/>
      <c r="G334" s="613"/>
      <c r="H334" s="613"/>
      <c r="I334" s="613"/>
      <c r="J334" s="613"/>
      <c r="K334" s="614"/>
      <c r="L334" s="610"/>
      <c r="M334" s="615"/>
      <c r="N334" s="615"/>
      <c r="O334" s="615"/>
      <c r="P334" s="615"/>
      <c r="Q334" s="557"/>
      <c r="T334" s="611"/>
    </row>
    <row r="335" spans="1:20" ht="18">
      <c r="A335" s="596"/>
      <c r="B335" s="599"/>
      <c r="C335" s="599"/>
      <c r="D335" s="599"/>
      <c r="E335" s="611"/>
      <c r="F335" s="612"/>
      <c r="G335" s="613"/>
      <c r="H335" s="613"/>
      <c r="I335" s="613"/>
      <c r="J335" s="613"/>
      <c r="K335" s="614"/>
      <c r="L335" s="610"/>
      <c r="M335" s="615"/>
      <c r="N335" s="615"/>
      <c r="O335" s="615"/>
      <c r="P335" s="615"/>
      <c r="Q335" s="557"/>
      <c r="T335" s="611"/>
    </row>
    <row r="336" spans="1:20" ht="18">
      <c r="A336" s="596"/>
      <c r="B336" s="599"/>
      <c r="C336" s="599"/>
      <c r="D336" s="599"/>
      <c r="E336" s="611"/>
      <c r="F336" s="581"/>
      <c r="G336" s="613"/>
      <c r="H336" s="613"/>
      <c r="I336" s="613"/>
      <c r="J336" s="613"/>
      <c r="K336" s="614"/>
      <c r="L336" s="610"/>
      <c r="M336" s="615"/>
      <c r="N336" s="615"/>
      <c r="O336" s="615"/>
      <c r="P336" s="615"/>
      <c r="Q336" s="557"/>
      <c r="T336" s="611"/>
    </row>
    <row r="337" spans="1:20" ht="18">
      <c r="A337" s="596"/>
      <c r="B337" s="599"/>
      <c r="C337" s="599"/>
      <c r="D337" s="599"/>
      <c r="E337" s="611"/>
      <c r="F337" s="581"/>
      <c r="G337" s="613"/>
      <c r="H337" s="613"/>
      <c r="I337" s="613"/>
      <c r="J337" s="613"/>
      <c r="K337" s="614"/>
      <c r="L337" s="610"/>
      <c r="M337" s="615"/>
      <c r="N337" s="615"/>
      <c r="O337" s="615"/>
      <c r="P337" s="615"/>
      <c r="Q337" s="557"/>
      <c r="T337" s="611"/>
    </row>
    <row r="338" spans="1:20" ht="18">
      <c r="A338" s="596"/>
      <c r="B338" s="599"/>
      <c r="C338" s="599"/>
      <c r="D338" s="599"/>
      <c r="E338" s="611"/>
      <c r="F338" s="581"/>
      <c r="G338" s="613"/>
      <c r="H338" s="613"/>
      <c r="I338" s="613"/>
      <c r="J338" s="613"/>
      <c r="K338" s="614"/>
      <c r="L338" s="610"/>
      <c r="M338" s="615"/>
      <c r="N338" s="615"/>
      <c r="O338" s="615"/>
      <c r="P338" s="615"/>
      <c r="Q338" s="557"/>
      <c r="T338" s="611"/>
    </row>
    <row r="339" spans="1:20" ht="18">
      <c r="A339" s="596"/>
      <c r="B339" s="599"/>
      <c r="C339" s="599"/>
      <c r="D339" s="599"/>
      <c r="E339" s="611"/>
      <c r="F339" s="612"/>
      <c r="G339" s="613"/>
      <c r="H339" s="613"/>
      <c r="I339" s="616"/>
      <c r="J339" s="616"/>
      <c r="K339" s="614"/>
      <c r="L339" s="610"/>
      <c r="M339" s="615"/>
      <c r="N339" s="615"/>
      <c r="O339" s="615"/>
      <c r="P339" s="615"/>
      <c r="Q339" s="557"/>
      <c r="T339" s="611"/>
    </row>
    <row r="340" spans="1:20" ht="18">
      <c r="A340" s="596"/>
      <c r="B340" s="599"/>
      <c r="C340" s="599"/>
      <c r="D340" s="599"/>
      <c r="E340" s="611"/>
      <c r="F340" s="612"/>
      <c r="G340" s="613"/>
      <c r="H340" s="613"/>
      <c r="I340" s="613"/>
      <c r="J340" s="613"/>
      <c r="K340" s="614"/>
      <c r="L340" s="610"/>
      <c r="M340" s="615"/>
      <c r="N340" s="615"/>
      <c r="O340" s="615"/>
      <c r="P340" s="615"/>
      <c r="Q340" s="557"/>
      <c r="T340" s="611"/>
    </row>
    <row r="341" spans="1:20" ht="18">
      <c r="A341" s="596"/>
      <c r="B341" s="599"/>
      <c r="C341" s="599"/>
      <c r="D341" s="599"/>
      <c r="E341" s="611"/>
      <c r="F341" s="612"/>
      <c r="G341" s="613"/>
      <c r="H341" s="613"/>
      <c r="I341" s="613"/>
      <c r="J341" s="613"/>
      <c r="K341" s="614"/>
      <c r="L341" s="610"/>
      <c r="M341" s="615"/>
      <c r="N341" s="615"/>
      <c r="O341" s="615"/>
      <c r="P341" s="615"/>
      <c r="Q341" s="557"/>
      <c r="T341" s="611"/>
    </row>
    <row r="342" spans="1:20">
      <c r="A342" s="596"/>
      <c r="B342" s="596"/>
      <c r="C342" s="596"/>
      <c r="D342" s="596"/>
      <c r="E342" s="596"/>
      <c r="F342" s="596"/>
      <c r="G342" s="596"/>
      <c r="H342" s="596"/>
      <c r="I342" s="596"/>
      <c r="J342" s="596"/>
      <c r="K342" s="597"/>
      <c r="L342" s="596"/>
      <c r="M342" s="596"/>
      <c r="N342" s="596"/>
      <c r="O342" s="596"/>
      <c r="P342" s="596"/>
      <c r="Q342" s="596"/>
      <c r="T342" s="596"/>
    </row>
    <row r="343" spans="1:20" ht="18">
      <c r="A343" s="598"/>
      <c r="B343" s="599"/>
      <c r="C343" s="599"/>
      <c r="D343" s="599"/>
      <c r="E343" s="581"/>
      <c r="F343" s="581"/>
      <c r="G343" s="600"/>
      <c r="H343" s="600"/>
      <c r="I343" s="600"/>
      <c r="J343" s="600"/>
      <c r="K343" s="601"/>
      <c r="L343" s="602"/>
      <c r="M343" s="625"/>
      <c r="N343" s="603"/>
      <c r="O343" s="603"/>
      <c r="P343" s="603"/>
      <c r="Q343" s="557"/>
      <c r="T343" s="534"/>
    </row>
    <row r="344" spans="1:20" ht="18">
      <c r="A344" s="596"/>
      <c r="B344" s="599"/>
      <c r="C344" s="599"/>
      <c r="D344" s="599"/>
      <c r="E344" s="534"/>
      <c r="F344" s="581"/>
      <c r="G344" s="600"/>
      <c r="H344" s="600"/>
      <c r="I344" s="600"/>
      <c r="J344" s="600"/>
      <c r="K344" s="601"/>
      <c r="L344" s="602"/>
      <c r="M344" s="625"/>
      <c r="N344" s="625"/>
      <c r="O344" s="625"/>
      <c r="P344" s="625"/>
      <c r="Q344" s="557"/>
      <c r="T344" s="534"/>
    </row>
    <row r="345" spans="1:20" ht="18">
      <c r="A345" s="596"/>
      <c r="B345" s="599"/>
      <c r="C345" s="599"/>
      <c r="D345" s="599"/>
      <c r="E345" s="534"/>
      <c r="F345" s="581"/>
      <c r="G345" s="600"/>
      <c r="H345" s="600"/>
      <c r="I345" s="600"/>
      <c r="J345" s="600"/>
      <c r="K345" s="601"/>
      <c r="L345" s="602"/>
      <c r="M345" s="603"/>
      <c r="N345" s="603"/>
      <c r="O345" s="603"/>
      <c r="P345" s="603"/>
      <c r="Q345" s="557"/>
      <c r="T345" s="534"/>
    </row>
    <row r="346" spans="1:20" ht="18">
      <c r="A346" s="596"/>
      <c r="B346" s="599"/>
      <c r="C346" s="599"/>
      <c r="D346" s="599"/>
      <c r="E346" s="534"/>
      <c r="F346" s="581"/>
      <c r="G346" s="600"/>
      <c r="H346" s="600"/>
      <c r="I346" s="600"/>
      <c r="J346" s="600"/>
      <c r="K346" s="601"/>
      <c r="L346" s="602"/>
      <c r="M346" s="625"/>
      <c r="N346" s="625"/>
      <c r="O346" s="625"/>
      <c r="P346" s="625"/>
      <c r="Q346" s="557"/>
      <c r="T346" s="534"/>
    </row>
    <row r="347" spans="1:20" ht="18">
      <c r="A347" s="596"/>
      <c r="B347" s="599"/>
      <c r="C347" s="599"/>
      <c r="D347" s="599"/>
      <c r="E347" s="534"/>
      <c r="F347" s="581"/>
      <c r="G347" s="600"/>
      <c r="H347" s="600"/>
      <c r="I347" s="600"/>
      <c r="J347" s="600"/>
      <c r="K347" s="601"/>
      <c r="L347" s="602"/>
      <c r="M347" s="625"/>
      <c r="N347" s="625"/>
      <c r="O347" s="625"/>
      <c r="P347" s="625"/>
      <c r="Q347" s="557"/>
      <c r="T347" s="534"/>
    </row>
    <row r="348" spans="1:20" ht="18">
      <c r="A348" s="596"/>
      <c r="B348" s="599"/>
      <c r="C348" s="599"/>
      <c r="D348" s="599"/>
      <c r="E348" s="534"/>
      <c r="F348" s="581"/>
      <c r="G348" s="600"/>
      <c r="H348" s="600"/>
      <c r="I348" s="600"/>
      <c r="J348" s="600"/>
      <c r="K348" s="601"/>
      <c r="L348" s="602"/>
      <c r="M348" s="625"/>
      <c r="N348" s="625"/>
      <c r="O348" s="625"/>
      <c r="P348" s="625"/>
      <c r="Q348" s="557"/>
      <c r="T348" s="534"/>
    </row>
    <row r="349" spans="1:20" ht="18">
      <c r="A349" s="596"/>
      <c r="B349" s="599"/>
      <c r="C349" s="599"/>
      <c r="D349" s="599"/>
      <c r="E349" s="534"/>
      <c r="F349" s="581"/>
      <c r="G349" s="600"/>
      <c r="H349" s="600"/>
      <c r="I349" s="600"/>
      <c r="J349" s="600"/>
      <c r="K349" s="601"/>
      <c r="L349" s="602"/>
      <c r="M349" s="625"/>
      <c r="N349" s="625"/>
      <c r="O349" s="625"/>
      <c r="P349" s="625"/>
      <c r="Q349" s="557"/>
      <c r="T349" s="534"/>
    </row>
    <row r="350" spans="1:20" ht="18">
      <c r="A350" s="596"/>
      <c r="B350" s="599"/>
      <c r="C350" s="599"/>
      <c r="D350" s="599"/>
      <c r="E350" s="534"/>
      <c r="F350" s="581"/>
      <c r="G350" s="600"/>
      <c r="H350" s="600"/>
      <c r="I350" s="600"/>
      <c r="J350" s="600"/>
      <c r="K350" s="601"/>
      <c r="L350" s="602"/>
      <c r="M350" s="625"/>
      <c r="N350" s="625"/>
      <c r="O350" s="625"/>
      <c r="P350" s="625"/>
      <c r="Q350" s="557"/>
      <c r="T350" s="534"/>
    </row>
    <row r="351" spans="1:20" ht="18">
      <c r="A351" s="596"/>
      <c r="B351" s="600"/>
      <c r="C351" s="600"/>
      <c r="D351" s="600"/>
      <c r="E351" s="534"/>
      <c r="F351" s="581"/>
      <c r="G351" s="600"/>
      <c r="H351" s="600"/>
      <c r="I351" s="600"/>
      <c r="J351" s="600"/>
      <c r="K351" s="601"/>
      <c r="L351" s="602"/>
      <c r="M351" s="625"/>
      <c r="N351" s="625"/>
      <c r="O351" s="625"/>
      <c r="P351" s="625"/>
      <c r="Q351" s="557"/>
      <c r="T351" s="534"/>
    </row>
    <row r="352" spans="1:20" ht="18">
      <c r="A352" s="596"/>
      <c r="B352" s="600"/>
      <c r="C352" s="600"/>
      <c r="D352" s="600"/>
      <c r="E352" s="534"/>
      <c r="F352" s="581"/>
      <c r="G352" s="600"/>
      <c r="H352" s="600"/>
      <c r="I352" s="600"/>
      <c r="J352" s="600"/>
      <c r="K352" s="601"/>
      <c r="L352" s="602"/>
      <c r="M352" s="625"/>
      <c r="N352" s="625"/>
      <c r="O352" s="625"/>
      <c r="P352" s="625"/>
      <c r="Q352" s="557"/>
      <c r="T352" s="534"/>
    </row>
    <row r="353" spans="1:20" ht="18">
      <c r="A353" s="596"/>
      <c r="B353" s="599"/>
      <c r="C353" s="599"/>
      <c r="D353" s="599"/>
      <c r="E353" s="534"/>
      <c r="F353" s="581"/>
      <c r="G353" s="600"/>
      <c r="H353" s="600"/>
      <c r="I353" s="600"/>
      <c r="J353" s="600"/>
      <c r="K353" s="601"/>
      <c r="L353" s="602"/>
      <c r="M353" s="625"/>
      <c r="N353" s="625"/>
      <c r="O353" s="625"/>
      <c r="P353" s="603"/>
      <c r="Q353" s="557"/>
      <c r="T353" s="534"/>
    </row>
    <row r="354" spans="1:20" ht="18">
      <c r="A354" s="596"/>
      <c r="B354" s="599"/>
      <c r="C354" s="600"/>
      <c r="D354" s="600"/>
      <c r="E354" s="534"/>
      <c r="F354" s="581"/>
      <c r="G354" s="600"/>
      <c r="H354" s="600"/>
      <c r="I354" s="600"/>
      <c r="J354" s="600"/>
      <c r="K354" s="601"/>
      <c r="L354" s="602"/>
      <c r="M354" s="625"/>
      <c r="N354" s="625"/>
      <c r="O354" s="625"/>
      <c r="P354" s="625"/>
      <c r="Q354" s="557"/>
      <c r="T354" s="534"/>
    </row>
    <row r="355" spans="1:20">
      <c r="A355" s="596"/>
      <c r="B355" s="596"/>
      <c r="C355" s="596"/>
      <c r="D355" s="596"/>
      <c r="E355" s="596"/>
      <c r="F355" s="596"/>
      <c r="G355" s="596"/>
      <c r="H355" s="596"/>
      <c r="I355" s="596"/>
      <c r="J355" s="596"/>
      <c r="K355" s="597"/>
      <c r="L355" s="596"/>
      <c r="M355" s="596"/>
      <c r="N355" s="596"/>
      <c r="O355" s="596"/>
      <c r="P355" s="596"/>
      <c r="Q355" s="596"/>
      <c r="T355" s="596"/>
    </row>
    <row r="356" spans="1:20" ht="18">
      <c r="A356" s="598"/>
      <c r="B356" s="599"/>
      <c r="C356" s="599"/>
      <c r="D356" s="599"/>
      <c r="E356" s="581"/>
      <c r="F356" s="581"/>
      <c r="G356" s="600"/>
      <c r="H356" s="600"/>
      <c r="I356" s="600"/>
      <c r="J356" s="600"/>
      <c r="K356" s="601"/>
      <c r="L356" s="610"/>
      <c r="M356" s="603"/>
      <c r="N356" s="603"/>
      <c r="O356" s="603"/>
      <c r="P356" s="603"/>
      <c r="Q356" s="557"/>
      <c r="T356" s="534"/>
    </row>
    <row r="357" spans="1:20" ht="18">
      <c r="A357" s="596"/>
      <c r="B357" s="599"/>
      <c r="C357" s="599"/>
      <c r="D357" s="599"/>
      <c r="E357" s="611"/>
      <c r="F357" s="612"/>
      <c r="G357" s="613"/>
      <c r="H357" s="613"/>
      <c r="I357" s="613"/>
      <c r="J357" s="613"/>
      <c r="K357" s="614"/>
      <c r="L357" s="610"/>
      <c r="N357" s="615"/>
      <c r="O357" s="615"/>
      <c r="P357" s="615"/>
      <c r="Q357" s="557"/>
      <c r="T357" s="611"/>
    </row>
    <row r="358" spans="1:20" ht="18">
      <c r="A358" s="596"/>
      <c r="B358" s="599"/>
      <c r="C358" s="599"/>
      <c r="D358" s="599"/>
      <c r="E358" s="611"/>
      <c r="F358" s="612"/>
      <c r="G358" s="613"/>
      <c r="H358" s="613"/>
      <c r="I358" s="613"/>
      <c r="J358" s="613"/>
      <c r="K358" s="614"/>
      <c r="L358" s="610"/>
      <c r="M358" s="615"/>
      <c r="N358" s="615"/>
      <c r="O358" s="615"/>
      <c r="P358" s="615"/>
      <c r="Q358" s="557"/>
      <c r="T358" s="611"/>
    </row>
    <row r="359" spans="1:20" ht="18">
      <c r="A359" s="596"/>
      <c r="B359" s="599"/>
      <c r="C359" s="599"/>
      <c r="D359" s="599"/>
      <c r="E359" s="611"/>
      <c r="F359" s="612"/>
      <c r="G359" s="613"/>
      <c r="H359" s="613"/>
      <c r="I359" s="613"/>
      <c r="J359" s="613"/>
      <c r="K359" s="614"/>
      <c r="L359" s="610"/>
      <c r="M359" s="615"/>
      <c r="N359" s="615"/>
      <c r="O359" s="615"/>
      <c r="P359" s="615"/>
      <c r="Q359" s="557"/>
      <c r="T359" s="611"/>
    </row>
    <row r="360" spans="1:20" ht="18">
      <c r="A360" s="596"/>
      <c r="B360" s="599"/>
      <c r="C360" s="599"/>
      <c r="D360" s="599"/>
      <c r="E360" s="611"/>
      <c r="F360" s="581"/>
      <c r="G360" s="613"/>
      <c r="H360" s="613"/>
      <c r="I360" s="613"/>
      <c r="J360" s="613"/>
      <c r="K360" s="614"/>
      <c r="L360" s="610"/>
      <c r="M360" s="615"/>
      <c r="N360" s="615"/>
      <c r="O360" s="615"/>
      <c r="P360" s="615"/>
      <c r="Q360" s="557"/>
      <c r="T360" s="611"/>
    </row>
    <row r="361" spans="1:20" ht="18">
      <c r="A361" s="596"/>
      <c r="B361" s="599"/>
      <c r="C361" s="599"/>
      <c r="D361" s="599"/>
      <c r="E361" s="611"/>
      <c r="F361" s="581"/>
      <c r="G361" s="613"/>
      <c r="H361" s="613"/>
      <c r="I361" s="613"/>
      <c r="J361" s="613"/>
      <c r="K361" s="614"/>
      <c r="L361" s="610"/>
      <c r="M361" s="615"/>
      <c r="N361" s="615"/>
      <c r="O361" s="615"/>
      <c r="P361" s="615"/>
      <c r="Q361" s="557"/>
      <c r="T361" s="611"/>
    </row>
    <row r="362" spans="1:20" ht="18">
      <c r="A362" s="596"/>
      <c r="B362" s="599"/>
      <c r="C362" s="599"/>
      <c r="D362" s="599"/>
      <c r="E362" s="611"/>
      <c r="F362" s="581"/>
      <c r="G362" s="613"/>
      <c r="H362" s="613"/>
      <c r="I362" s="613"/>
      <c r="J362" s="613"/>
      <c r="K362" s="614"/>
      <c r="L362" s="610"/>
      <c r="M362" s="615"/>
      <c r="N362" s="615"/>
      <c r="O362" s="615"/>
      <c r="P362" s="615"/>
      <c r="Q362" s="557"/>
      <c r="T362" s="611"/>
    </row>
    <row r="363" spans="1:20" ht="18">
      <c r="A363" s="596"/>
      <c r="B363" s="599"/>
      <c r="C363" s="599"/>
      <c r="D363" s="599"/>
      <c r="E363" s="611"/>
      <c r="F363" s="612"/>
      <c r="G363" s="613"/>
      <c r="H363" s="613"/>
      <c r="I363" s="616"/>
      <c r="J363" s="616"/>
      <c r="K363" s="614"/>
      <c r="L363" s="610"/>
      <c r="M363" s="615"/>
      <c r="N363" s="615"/>
      <c r="O363" s="615"/>
      <c r="P363" s="615"/>
      <c r="Q363" s="557"/>
      <c r="T363" s="611"/>
    </row>
    <row r="364" spans="1:20" ht="18">
      <c r="A364" s="596"/>
      <c r="B364" s="599"/>
      <c r="C364" s="599"/>
      <c r="D364" s="599"/>
      <c r="E364" s="611"/>
      <c r="F364" s="612"/>
      <c r="G364" s="613"/>
      <c r="H364" s="613"/>
      <c r="I364" s="613"/>
      <c r="J364" s="613"/>
      <c r="K364" s="614"/>
      <c r="L364" s="610"/>
      <c r="M364" s="615"/>
      <c r="N364" s="615"/>
      <c r="O364" s="615"/>
      <c r="P364" s="615"/>
      <c r="Q364" s="557"/>
      <c r="T364" s="611"/>
    </row>
    <row r="365" spans="1:20" ht="18">
      <c r="A365" s="596"/>
      <c r="B365" s="599"/>
      <c r="C365" s="599"/>
      <c r="D365" s="599"/>
      <c r="E365" s="611"/>
      <c r="F365" s="612"/>
      <c r="G365" s="613"/>
      <c r="H365" s="613"/>
      <c r="I365" s="613"/>
      <c r="J365" s="613"/>
      <c r="K365" s="614"/>
      <c r="L365" s="610"/>
      <c r="M365" s="615"/>
      <c r="N365" s="615"/>
      <c r="O365" s="615"/>
      <c r="P365" s="615"/>
      <c r="Q365" s="557"/>
      <c r="T365" s="611"/>
    </row>
    <row r="366" spans="1:20">
      <c r="A366" s="596"/>
      <c r="B366" s="596"/>
      <c r="C366" s="596"/>
      <c r="D366" s="596"/>
      <c r="E366" s="596"/>
      <c r="F366" s="596"/>
      <c r="G366" s="596"/>
      <c r="H366" s="596"/>
      <c r="I366" s="596"/>
      <c r="J366" s="596"/>
      <c r="K366" s="597"/>
      <c r="L366" s="596"/>
      <c r="M366" s="596"/>
      <c r="N366" s="596"/>
      <c r="O366" s="596"/>
      <c r="P366" s="596"/>
      <c r="Q366" s="596"/>
      <c r="T366" s="596"/>
    </row>
    <row r="367" spans="1:20" ht="18">
      <c r="A367" s="598"/>
      <c r="B367" s="599"/>
      <c r="C367" s="599"/>
      <c r="D367" s="599"/>
      <c r="E367" s="581"/>
      <c r="F367" s="581"/>
      <c r="G367" s="600"/>
      <c r="H367" s="600"/>
      <c r="I367" s="600"/>
      <c r="J367" s="600"/>
      <c r="K367" s="601"/>
      <c r="L367" s="610"/>
      <c r="M367" s="603"/>
      <c r="N367" s="603"/>
      <c r="O367" s="603"/>
      <c r="P367" s="603"/>
      <c r="Q367" s="557"/>
      <c r="T367" s="534"/>
    </row>
    <row r="368" spans="1:20" ht="18">
      <c r="A368" s="596"/>
      <c r="B368" s="599"/>
      <c r="C368" s="599"/>
      <c r="D368" s="599"/>
      <c r="E368" s="611"/>
      <c r="F368" s="612"/>
      <c r="G368" s="613"/>
      <c r="H368" s="613"/>
      <c r="I368" s="613"/>
      <c r="J368" s="613"/>
      <c r="K368" s="614"/>
      <c r="L368" s="610"/>
      <c r="N368" s="615"/>
      <c r="O368" s="615"/>
      <c r="P368" s="615"/>
      <c r="Q368" s="557"/>
      <c r="T368" s="611"/>
    </row>
    <row r="369" spans="1:20" ht="18">
      <c r="A369" s="596"/>
      <c r="B369" s="599"/>
      <c r="C369" s="599"/>
      <c r="D369" s="599"/>
      <c r="E369" s="611"/>
      <c r="F369" s="612"/>
      <c r="G369" s="613"/>
      <c r="H369" s="613"/>
      <c r="I369" s="613"/>
      <c r="J369" s="613"/>
      <c r="K369" s="614"/>
      <c r="L369" s="610"/>
      <c r="M369" s="615"/>
      <c r="N369" s="615"/>
      <c r="O369" s="615"/>
      <c r="P369" s="615"/>
      <c r="Q369" s="557"/>
      <c r="T369" s="611"/>
    </row>
    <row r="370" spans="1:20" ht="18">
      <c r="A370" s="596"/>
      <c r="B370" s="599"/>
      <c r="C370" s="599"/>
      <c r="D370" s="599"/>
      <c r="E370" s="611"/>
      <c r="F370" s="612"/>
      <c r="G370" s="613"/>
      <c r="H370" s="613"/>
      <c r="I370" s="613"/>
      <c r="J370" s="613"/>
      <c r="K370" s="614"/>
      <c r="L370" s="610"/>
      <c r="M370" s="615"/>
      <c r="N370" s="615"/>
      <c r="O370" s="615"/>
      <c r="P370" s="615"/>
      <c r="Q370" s="557"/>
      <c r="T370" s="611"/>
    </row>
    <row r="371" spans="1:20" ht="18">
      <c r="A371" s="596"/>
      <c r="B371" s="599"/>
      <c r="C371" s="599"/>
      <c r="D371" s="599"/>
      <c r="E371" s="611"/>
      <c r="F371" s="581"/>
      <c r="G371" s="613"/>
      <c r="H371" s="613"/>
      <c r="I371" s="613"/>
      <c r="J371" s="613"/>
      <c r="K371" s="614"/>
      <c r="L371" s="610"/>
      <c r="M371" s="615"/>
      <c r="N371" s="615"/>
      <c r="O371" s="615"/>
      <c r="P371" s="615"/>
      <c r="Q371" s="557"/>
      <c r="T371" s="611"/>
    </row>
    <row r="372" spans="1:20" ht="18">
      <c r="A372" s="596"/>
      <c r="B372" s="599"/>
      <c r="C372" s="599"/>
      <c r="D372" s="599"/>
      <c r="E372" s="611"/>
      <c r="F372" s="581"/>
      <c r="G372" s="613"/>
      <c r="H372" s="613"/>
      <c r="I372" s="613"/>
      <c r="J372" s="613"/>
      <c r="K372" s="614"/>
      <c r="L372" s="610"/>
      <c r="M372" s="615"/>
      <c r="N372" s="615"/>
      <c r="O372" s="615"/>
      <c r="P372" s="615"/>
      <c r="Q372" s="557"/>
      <c r="T372" s="611"/>
    </row>
    <row r="373" spans="1:20" ht="18">
      <c r="A373" s="596"/>
      <c r="B373" s="599"/>
      <c r="C373" s="599"/>
      <c r="D373" s="599"/>
      <c r="E373" s="611"/>
      <c r="F373" s="581"/>
      <c r="G373" s="613"/>
      <c r="H373" s="613"/>
      <c r="I373" s="613"/>
      <c r="J373" s="613"/>
      <c r="K373" s="614"/>
      <c r="L373" s="610"/>
      <c r="M373" s="615"/>
      <c r="N373" s="615"/>
      <c r="O373" s="615"/>
      <c r="P373" s="615"/>
      <c r="Q373" s="557"/>
      <c r="T373" s="611"/>
    </row>
    <row r="374" spans="1:20" ht="18">
      <c r="A374" s="596"/>
      <c r="B374" s="599"/>
      <c r="C374" s="599"/>
      <c r="D374" s="599"/>
      <c r="E374" s="611"/>
      <c r="F374" s="612"/>
      <c r="G374" s="613"/>
      <c r="H374" s="613"/>
      <c r="I374" s="616"/>
      <c r="J374" s="616"/>
      <c r="K374" s="614"/>
      <c r="L374" s="610"/>
      <c r="M374" s="615"/>
      <c r="N374" s="615"/>
      <c r="O374" s="615"/>
      <c r="P374" s="615"/>
      <c r="Q374" s="557"/>
      <c r="T374" s="611"/>
    </row>
    <row r="375" spans="1:20" ht="18">
      <c r="A375" s="596"/>
      <c r="B375" s="599"/>
      <c r="C375" s="599"/>
      <c r="D375" s="599"/>
      <c r="E375" s="611"/>
      <c r="F375" s="612"/>
      <c r="G375" s="613"/>
      <c r="H375" s="613"/>
      <c r="I375" s="613"/>
      <c r="J375" s="613"/>
      <c r="K375" s="614"/>
      <c r="L375" s="610"/>
      <c r="M375" s="615"/>
      <c r="N375" s="615"/>
      <c r="O375" s="615"/>
      <c r="P375" s="615"/>
      <c r="Q375" s="557"/>
      <c r="T375" s="611"/>
    </row>
    <row r="376" spans="1:20" ht="18">
      <c r="A376" s="596"/>
      <c r="B376" s="599"/>
      <c r="C376" s="599"/>
      <c r="D376" s="599"/>
      <c r="E376" s="611"/>
      <c r="F376" s="612"/>
      <c r="G376" s="613"/>
      <c r="H376" s="613"/>
      <c r="I376" s="613"/>
      <c r="J376" s="613"/>
      <c r="K376" s="614"/>
      <c r="L376" s="610"/>
      <c r="M376" s="615"/>
      <c r="N376" s="615"/>
      <c r="O376" s="615"/>
      <c r="P376" s="615"/>
      <c r="Q376" s="557"/>
      <c r="T376" s="611"/>
    </row>
    <row r="377" spans="1:20">
      <c r="A377" s="596"/>
      <c r="B377" s="596"/>
      <c r="C377" s="596"/>
      <c r="D377" s="596"/>
      <c r="E377" s="596"/>
      <c r="F377" s="596"/>
      <c r="G377" s="596"/>
      <c r="H377" s="596"/>
      <c r="I377" s="596"/>
      <c r="J377" s="596"/>
      <c r="K377" s="597"/>
      <c r="L377" s="596"/>
      <c r="M377" s="596"/>
      <c r="N377" s="596"/>
      <c r="O377" s="596"/>
      <c r="P377" s="596"/>
      <c r="Q377" s="596"/>
      <c r="T377" s="596"/>
    </row>
    <row r="378" spans="1:20" ht="18">
      <c r="A378" s="598"/>
      <c r="B378" s="599"/>
      <c r="C378" s="599"/>
      <c r="D378" s="599"/>
      <c r="E378" s="581"/>
      <c r="F378" s="581"/>
      <c r="G378" s="600"/>
      <c r="H378" s="600"/>
      <c r="I378" s="600"/>
      <c r="J378" s="600"/>
      <c r="K378" s="601"/>
      <c r="L378" s="610"/>
      <c r="M378" s="603"/>
      <c r="N378" s="603"/>
      <c r="O378" s="603"/>
      <c r="P378" s="603"/>
      <c r="Q378" s="557"/>
      <c r="T378" s="534"/>
    </row>
    <row r="379" spans="1:20" ht="18">
      <c r="A379" s="596"/>
      <c r="B379" s="599"/>
      <c r="C379" s="599"/>
      <c r="D379" s="599"/>
      <c r="E379" s="611"/>
      <c r="F379" s="612"/>
      <c r="G379" s="613"/>
      <c r="H379" s="613"/>
      <c r="I379" s="613"/>
      <c r="J379" s="613"/>
      <c r="K379" s="614"/>
      <c r="L379" s="610"/>
      <c r="N379" s="615"/>
      <c r="O379" s="615"/>
      <c r="P379" s="615"/>
      <c r="Q379" s="557"/>
      <c r="T379" s="611"/>
    </row>
    <row r="380" spans="1:20" ht="18">
      <c r="A380" s="596"/>
      <c r="B380" s="599"/>
      <c r="C380" s="599"/>
      <c r="D380" s="599"/>
      <c r="E380" s="611"/>
      <c r="F380" s="612"/>
      <c r="G380" s="613"/>
      <c r="H380" s="613"/>
      <c r="I380" s="613"/>
      <c r="J380" s="613"/>
      <c r="K380" s="614"/>
      <c r="L380" s="610"/>
      <c r="M380" s="615"/>
      <c r="N380" s="615"/>
      <c r="O380" s="615"/>
      <c r="P380" s="615"/>
      <c r="Q380" s="557"/>
      <c r="T380" s="611"/>
    </row>
    <row r="381" spans="1:20" ht="18">
      <c r="A381" s="596"/>
      <c r="B381" s="599"/>
      <c r="C381" s="599"/>
      <c r="D381" s="599"/>
      <c r="E381" s="611"/>
      <c r="F381" s="612"/>
      <c r="G381" s="613"/>
      <c r="H381" s="613"/>
      <c r="I381" s="613"/>
      <c r="J381" s="613"/>
      <c r="K381" s="614"/>
      <c r="L381" s="610"/>
      <c r="M381" s="615"/>
      <c r="N381" s="615"/>
      <c r="O381" s="615"/>
      <c r="P381" s="615"/>
      <c r="Q381" s="557"/>
      <c r="T381" s="611"/>
    </row>
    <row r="382" spans="1:20" ht="18">
      <c r="A382" s="596"/>
      <c r="B382" s="599"/>
      <c r="C382" s="599"/>
      <c r="D382" s="599"/>
      <c r="E382" s="611"/>
      <c r="F382" s="581"/>
      <c r="G382" s="613"/>
      <c r="H382" s="613"/>
      <c r="I382" s="613"/>
      <c r="J382" s="613"/>
      <c r="K382" s="614"/>
      <c r="L382" s="610"/>
      <c r="M382" s="615"/>
      <c r="N382" s="615"/>
      <c r="O382" s="615"/>
      <c r="P382" s="615"/>
      <c r="Q382" s="557"/>
      <c r="T382" s="611"/>
    </row>
    <row r="383" spans="1:20" ht="18">
      <c r="A383" s="596"/>
      <c r="B383" s="599"/>
      <c r="C383" s="599"/>
      <c r="D383" s="599"/>
      <c r="E383" s="611"/>
      <c r="F383" s="581"/>
      <c r="G383" s="613"/>
      <c r="H383" s="613"/>
      <c r="I383" s="613"/>
      <c r="J383" s="613"/>
      <c r="K383" s="614"/>
      <c r="L383" s="610"/>
      <c r="M383" s="615"/>
      <c r="N383" s="615"/>
      <c r="O383" s="615"/>
      <c r="P383" s="615"/>
      <c r="Q383" s="557"/>
      <c r="T383" s="611"/>
    </row>
    <row r="384" spans="1:20" ht="18">
      <c r="A384" s="596"/>
      <c r="B384" s="599"/>
      <c r="C384" s="599"/>
      <c r="D384" s="599"/>
      <c r="E384" s="611"/>
      <c r="F384" s="581"/>
      <c r="G384" s="613"/>
      <c r="H384" s="613"/>
      <c r="I384" s="613"/>
      <c r="J384" s="613"/>
      <c r="K384" s="614"/>
      <c r="L384" s="610"/>
      <c r="M384" s="615"/>
      <c r="N384" s="615"/>
      <c r="O384" s="615"/>
      <c r="P384" s="615"/>
      <c r="Q384" s="557"/>
      <c r="T384" s="611"/>
    </row>
    <row r="385" spans="1:20" ht="18">
      <c r="A385" s="596"/>
      <c r="B385" s="599"/>
      <c r="C385" s="599"/>
      <c r="D385" s="599"/>
      <c r="E385" s="611"/>
      <c r="F385" s="612"/>
      <c r="G385" s="613"/>
      <c r="H385" s="613"/>
      <c r="I385" s="616"/>
      <c r="J385" s="616"/>
      <c r="K385" s="614"/>
      <c r="L385" s="610"/>
      <c r="M385" s="615"/>
      <c r="N385" s="615"/>
      <c r="O385" s="615"/>
      <c r="P385" s="615"/>
      <c r="Q385" s="557"/>
      <c r="T385" s="611"/>
    </row>
    <row r="386" spans="1:20" ht="18">
      <c r="A386" s="596"/>
      <c r="B386" s="599"/>
      <c r="C386" s="599"/>
      <c r="D386" s="599"/>
      <c r="E386" s="611"/>
      <c r="F386" s="612"/>
      <c r="G386" s="613"/>
      <c r="H386" s="613"/>
      <c r="I386" s="613"/>
      <c r="J386" s="613"/>
      <c r="K386" s="614"/>
      <c r="L386" s="610"/>
      <c r="M386" s="615"/>
      <c r="N386" s="615"/>
      <c r="O386" s="615"/>
      <c r="P386" s="615"/>
      <c r="Q386" s="557"/>
      <c r="T386" s="611"/>
    </row>
    <row r="387" spans="1:20" ht="18">
      <c r="A387" s="596"/>
      <c r="B387" s="599"/>
      <c r="C387" s="599"/>
      <c r="D387" s="599"/>
      <c r="E387" s="611"/>
      <c r="F387" s="612"/>
      <c r="G387" s="613"/>
      <c r="H387" s="613"/>
      <c r="I387" s="613"/>
      <c r="J387" s="613"/>
      <c r="K387" s="614"/>
      <c r="L387" s="610"/>
      <c r="M387" s="615"/>
      <c r="N387" s="615"/>
      <c r="O387" s="615"/>
      <c r="P387" s="615"/>
      <c r="Q387" s="557"/>
      <c r="T387" s="611"/>
    </row>
    <row r="388" spans="1:20">
      <c r="A388" s="596"/>
      <c r="B388" s="596"/>
      <c r="C388" s="596"/>
      <c r="D388" s="596"/>
      <c r="E388" s="596"/>
      <c r="F388" s="596"/>
      <c r="G388" s="596"/>
      <c r="H388" s="596"/>
      <c r="I388" s="596"/>
      <c r="J388" s="596"/>
      <c r="K388" s="597"/>
      <c r="L388" s="596"/>
      <c r="M388" s="596"/>
      <c r="N388" s="596"/>
      <c r="O388" s="596"/>
      <c r="P388" s="596"/>
      <c r="Q388" s="596"/>
      <c r="T388" s="596"/>
    </row>
    <row r="389" spans="1:20" ht="18">
      <c r="A389" s="598"/>
      <c r="B389" s="599"/>
      <c r="C389" s="599"/>
      <c r="D389" s="599"/>
      <c r="E389" s="581"/>
      <c r="F389" s="581"/>
      <c r="G389" s="600"/>
      <c r="H389" s="600"/>
      <c r="I389" s="600"/>
      <c r="J389" s="600"/>
      <c r="K389" s="601"/>
      <c r="L389" s="610"/>
      <c r="M389" s="603"/>
      <c r="N389" s="603"/>
      <c r="O389" s="603"/>
      <c r="P389" s="603"/>
      <c r="Q389" s="557"/>
      <c r="T389" s="534"/>
    </row>
    <row r="390" spans="1:20" ht="18">
      <c r="A390" s="596"/>
      <c r="B390" s="599"/>
      <c r="C390" s="599"/>
      <c r="D390" s="599"/>
      <c r="E390" s="611"/>
      <c r="F390" s="612"/>
      <c r="G390" s="613"/>
      <c r="H390" s="613"/>
      <c r="I390" s="613"/>
      <c r="J390" s="613"/>
      <c r="K390" s="614"/>
      <c r="L390" s="610"/>
      <c r="N390" s="615"/>
      <c r="O390" s="615"/>
      <c r="P390" s="615"/>
      <c r="Q390" s="557"/>
      <c r="T390" s="611"/>
    </row>
    <row r="391" spans="1:20" ht="18">
      <c r="A391" s="596"/>
      <c r="B391" s="599"/>
      <c r="C391" s="599"/>
      <c r="D391" s="599"/>
      <c r="E391" s="611"/>
      <c r="F391" s="612"/>
      <c r="G391" s="613"/>
      <c r="H391" s="613"/>
      <c r="I391" s="613"/>
      <c r="J391" s="613"/>
      <c r="K391" s="614"/>
      <c r="L391" s="610"/>
      <c r="M391" s="615"/>
      <c r="N391" s="615"/>
      <c r="O391" s="615"/>
      <c r="P391" s="615"/>
      <c r="Q391" s="557"/>
      <c r="T391" s="611"/>
    </row>
    <row r="392" spans="1:20" ht="18">
      <c r="A392" s="596"/>
      <c r="B392" s="599"/>
      <c r="C392" s="599"/>
      <c r="D392" s="599"/>
      <c r="E392" s="611"/>
      <c r="F392" s="612"/>
      <c r="G392" s="613"/>
      <c r="H392" s="613"/>
      <c r="I392" s="613"/>
      <c r="J392" s="613"/>
      <c r="K392" s="614"/>
      <c r="L392" s="610"/>
      <c r="M392" s="615"/>
      <c r="N392" s="615"/>
      <c r="O392" s="615"/>
      <c r="P392" s="615"/>
      <c r="Q392" s="557"/>
      <c r="T392" s="611"/>
    </row>
    <row r="393" spans="1:20" ht="18">
      <c r="A393" s="596"/>
      <c r="B393" s="599"/>
      <c r="C393" s="599"/>
      <c r="D393" s="599"/>
      <c r="E393" s="611"/>
      <c r="F393" s="581"/>
      <c r="G393" s="613"/>
      <c r="H393" s="613"/>
      <c r="I393" s="613"/>
      <c r="J393" s="613"/>
      <c r="K393" s="614"/>
      <c r="L393" s="610"/>
      <c r="M393" s="615"/>
      <c r="N393" s="615"/>
      <c r="O393" s="615"/>
      <c r="P393" s="615"/>
      <c r="Q393" s="557"/>
      <c r="T393" s="611"/>
    </row>
    <row r="394" spans="1:20" ht="18">
      <c r="A394" s="596"/>
      <c r="B394" s="599"/>
      <c r="C394" s="599"/>
      <c r="D394" s="599"/>
      <c r="E394" s="611"/>
      <c r="F394" s="581"/>
      <c r="G394" s="613"/>
      <c r="H394" s="613"/>
      <c r="I394" s="613"/>
      <c r="J394" s="613"/>
      <c r="K394" s="614"/>
      <c r="L394" s="610"/>
      <c r="M394" s="615"/>
      <c r="N394" s="615"/>
      <c r="O394" s="615"/>
      <c r="P394" s="615"/>
      <c r="Q394" s="557"/>
      <c r="T394" s="611"/>
    </row>
    <row r="395" spans="1:20" ht="18">
      <c r="A395" s="596"/>
      <c r="B395" s="599"/>
      <c r="C395" s="599"/>
      <c r="D395" s="599"/>
      <c r="E395" s="611"/>
      <c r="F395" s="581"/>
      <c r="G395" s="613"/>
      <c r="H395" s="613"/>
      <c r="I395" s="613"/>
      <c r="J395" s="613"/>
      <c r="K395" s="614"/>
      <c r="L395" s="610"/>
      <c r="M395" s="615"/>
      <c r="N395" s="615"/>
      <c r="O395" s="615"/>
      <c r="P395" s="615"/>
      <c r="Q395" s="557"/>
      <c r="T395" s="611"/>
    </row>
    <row r="396" spans="1:20" ht="18">
      <c r="A396" s="596"/>
      <c r="B396" s="599"/>
      <c r="C396" s="599"/>
      <c r="D396" s="599"/>
      <c r="E396" s="611"/>
      <c r="F396" s="612"/>
      <c r="G396" s="613"/>
      <c r="H396" s="613"/>
      <c r="I396" s="616"/>
      <c r="J396" s="616"/>
      <c r="K396" s="614"/>
      <c r="L396" s="610"/>
      <c r="M396" s="615"/>
      <c r="N396" s="615"/>
      <c r="O396" s="615"/>
      <c r="P396" s="615"/>
      <c r="Q396" s="557"/>
      <c r="T396" s="611"/>
    </row>
    <row r="397" spans="1:20" ht="18">
      <c r="A397" s="596"/>
      <c r="B397" s="599"/>
      <c r="C397" s="599"/>
      <c r="D397" s="599"/>
      <c r="E397" s="611"/>
      <c r="F397" s="612"/>
      <c r="G397" s="613"/>
      <c r="H397" s="613"/>
      <c r="I397" s="613"/>
      <c r="J397" s="613"/>
      <c r="K397" s="614"/>
      <c r="L397" s="610"/>
      <c r="M397" s="615"/>
      <c r="N397" s="615"/>
      <c r="O397" s="615"/>
      <c r="P397" s="615"/>
      <c r="Q397" s="557"/>
      <c r="T397" s="611"/>
    </row>
    <row r="398" spans="1:20" ht="18">
      <c r="A398" s="596"/>
      <c r="B398" s="599"/>
      <c r="C398" s="599"/>
      <c r="D398" s="599"/>
      <c r="E398" s="611"/>
      <c r="F398" s="612"/>
      <c r="G398" s="613"/>
      <c r="H398" s="613"/>
      <c r="I398" s="613"/>
      <c r="J398" s="613"/>
      <c r="K398" s="614"/>
      <c r="L398" s="610"/>
      <c r="M398" s="615"/>
      <c r="N398" s="615"/>
      <c r="O398" s="615"/>
      <c r="P398" s="615"/>
      <c r="Q398" s="557"/>
      <c r="T398" s="611"/>
    </row>
    <row r="399" spans="1:20">
      <c r="A399" s="596"/>
      <c r="B399" s="596"/>
      <c r="C399" s="596"/>
      <c r="D399" s="596"/>
      <c r="E399" s="596"/>
      <c r="F399" s="596"/>
      <c r="G399" s="596"/>
      <c r="H399" s="596"/>
      <c r="I399" s="596"/>
      <c r="J399" s="596"/>
      <c r="K399" s="597"/>
      <c r="L399" s="596"/>
      <c r="M399" s="596"/>
      <c r="N399" s="596"/>
      <c r="O399" s="596"/>
      <c r="P399" s="596"/>
      <c r="Q399" s="596"/>
      <c r="T399" s="596"/>
    </row>
    <row r="400" spans="1:20" ht="18">
      <c r="A400" s="598"/>
      <c r="B400" s="599"/>
      <c r="C400" s="599"/>
      <c r="D400" s="599"/>
      <c r="E400" s="581"/>
      <c r="F400" s="581"/>
      <c r="G400" s="600"/>
      <c r="H400" s="600"/>
      <c r="I400" s="600"/>
      <c r="J400" s="600"/>
      <c r="K400" s="601"/>
      <c r="L400" s="610"/>
      <c r="M400" s="603"/>
      <c r="N400" s="603"/>
      <c r="O400" s="603"/>
      <c r="P400" s="603"/>
      <c r="Q400" s="557"/>
      <c r="T400" s="534"/>
    </row>
    <row r="401" spans="1:20" ht="18">
      <c r="A401" s="596"/>
      <c r="B401" s="599"/>
      <c r="C401" s="599"/>
      <c r="D401" s="599"/>
      <c r="E401" s="611"/>
      <c r="F401" s="612"/>
      <c r="G401" s="613"/>
      <c r="H401" s="613"/>
      <c r="I401" s="613"/>
      <c r="J401" s="613"/>
      <c r="K401" s="614"/>
      <c r="L401" s="610"/>
      <c r="N401" s="615"/>
      <c r="O401" s="615"/>
      <c r="P401" s="615"/>
      <c r="Q401" s="557"/>
      <c r="T401" s="611"/>
    </row>
    <row r="402" spans="1:20" ht="18">
      <c r="A402" s="596"/>
      <c r="B402" s="599"/>
      <c r="C402" s="599"/>
      <c r="D402" s="599"/>
      <c r="E402" s="611"/>
      <c r="F402" s="612"/>
      <c r="G402" s="613"/>
      <c r="H402" s="613"/>
      <c r="I402" s="613"/>
      <c r="J402" s="613"/>
      <c r="K402" s="614"/>
      <c r="L402" s="610"/>
      <c r="M402" s="615"/>
      <c r="N402" s="615"/>
      <c r="O402" s="615"/>
      <c r="P402" s="615"/>
      <c r="Q402" s="557"/>
      <c r="T402" s="611"/>
    </row>
    <row r="403" spans="1:20" ht="18">
      <c r="A403" s="596"/>
      <c r="B403" s="599"/>
      <c r="C403" s="599"/>
      <c r="D403" s="599"/>
      <c r="E403" s="611"/>
      <c r="F403" s="612"/>
      <c r="G403" s="613"/>
      <c r="H403" s="613"/>
      <c r="I403" s="613"/>
      <c r="J403" s="613"/>
      <c r="K403" s="614"/>
      <c r="L403" s="610"/>
      <c r="M403" s="615"/>
      <c r="N403" s="615"/>
      <c r="O403" s="615"/>
      <c r="P403" s="615"/>
      <c r="Q403" s="557"/>
      <c r="T403" s="611"/>
    </row>
    <row r="404" spans="1:20" ht="18">
      <c r="A404" s="596"/>
      <c r="B404" s="599"/>
      <c r="C404" s="599"/>
      <c r="D404" s="599"/>
      <c r="E404" s="611"/>
      <c r="F404" s="581"/>
      <c r="G404" s="613"/>
      <c r="H404" s="613"/>
      <c r="I404" s="613"/>
      <c r="J404" s="613"/>
      <c r="K404" s="614"/>
      <c r="L404" s="610"/>
      <c r="M404" s="615"/>
      <c r="N404" s="615"/>
      <c r="O404" s="615"/>
      <c r="P404" s="615"/>
      <c r="Q404" s="557"/>
      <c r="T404" s="611"/>
    </row>
    <row r="405" spans="1:20" ht="18">
      <c r="A405" s="596"/>
      <c r="B405" s="599"/>
      <c r="C405" s="599"/>
      <c r="D405" s="599"/>
      <c r="E405" s="611"/>
      <c r="F405" s="581"/>
      <c r="G405" s="613"/>
      <c r="H405" s="613"/>
      <c r="I405" s="613"/>
      <c r="J405" s="613"/>
      <c r="K405" s="614"/>
      <c r="L405" s="610"/>
      <c r="M405" s="615"/>
      <c r="N405" s="615"/>
      <c r="O405" s="615"/>
      <c r="P405" s="615"/>
      <c r="Q405" s="557"/>
      <c r="T405" s="611"/>
    </row>
    <row r="406" spans="1:20" ht="18">
      <c r="A406" s="596"/>
      <c r="B406" s="599"/>
      <c r="C406" s="599"/>
      <c r="D406" s="599"/>
      <c r="E406" s="611"/>
      <c r="F406" s="581"/>
      <c r="G406" s="613"/>
      <c r="H406" s="613"/>
      <c r="I406" s="613"/>
      <c r="J406" s="613"/>
      <c r="K406" s="614"/>
      <c r="L406" s="610"/>
      <c r="M406" s="615"/>
      <c r="N406" s="615"/>
      <c r="O406" s="615"/>
      <c r="P406" s="615"/>
      <c r="Q406" s="557"/>
      <c r="T406" s="611"/>
    </row>
    <row r="407" spans="1:20" ht="18">
      <c r="A407" s="596"/>
      <c r="B407" s="599"/>
      <c r="C407" s="599"/>
      <c r="D407" s="599"/>
      <c r="E407" s="611"/>
      <c r="F407" s="612"/>
      <c r="G407" s="613"/>
      <c r="H407" s="613"/>
      <c r="I407" s="616"/>
      <c r="J407" s="616"/>
      <c r="K407" s="614"/>
      <c r="L407" s="610"/>
      <c r="M407" s="615"/>
      <c r="N407" s="615"/>
      <c r="O407" s="615"/>
      <c r="P407" s="615"/>
      <c r="Q407" s="557"/>
      <c r="T407" s="611"/>
    </row>
    <row r="408" spans="1:20" ht="18">
      <c r="A408" s="596"/>
      <c r="B408" s="599"/>
      <c r="C408" s="599"/>
      <c r="D408" s="599"/>
      <c r="E408" s="611"/>
      <c r="F408" s="612"/>
      <c r="G408" s="613"/>
      <c r="H408" s="613"/>
      <c r="I408" s="613"/>
      <c r="J408" s="613"/>
      <c r="K408" s="614"/>
      <c r="L408" s="610"/>
      <c r="M408" s="615"/>
      <c r="N408" s="615"/>
      <c r="O408" s="615"/>
      <c r="P408" s="615"/>
      <c r="Q408" s="557"/>
      <c r="T408" s="611"/>
    </row>
    <row r="409" spans="1:20" ht="18">
      <c r="A409" s="596"/>
      <c r="B409" s="599"/>
      <c r="C409" s="599"/>
      <c r="D409" s="599"/>
      <c r="E409" s="611"/>
      <c r="F409" s="612"/>
      <c r="G409" s="613"/>
      <c r="H409" s="613"/>
      <c r="I409" s="613"/>
      <c r="J409" s="613"/>
      <c r="K409" s="614"/>
      <c r="L409" s="610"/>
      <c r="M409" s="615"/>
      <c r="N409" s="615"/>
      <c r="O409" s="615"/>
      <c r="P409" s="615"/>
      <c r="Q409" s="557"/>
      <c r="T409" s="611"/>
    </row>
    <row r="410" spans="1:20">
      <c r="A410" s="596"/>
      <c r="B410" s="596"/>
      <c r="C410" s="596"/>
      <c r="D410" s="596"/>
      <c r="E410" s="596"/>
      <c r="F410" s="596"/>
      <c r="G410" s="596"/>
      <c r="H410" s="596"/>
      <c r="I410" s="596"/>
      <c r="J410" s="596"/>
      <c r="K410" s="597"/>
      <c r="L410" s="596"/>
      <c r="M410" s="596"/>
      <c r="N410" s="596"/>
      <c r="O410" s="596"/>
      <c r="P410" s="596"/>
      <c r="Q410" s="596"/>
      <c r="T410" s="596"/>
    </row>
    <row r="411" spans="1:20" ht="18">
      <c r="A411" s="598"/>
      <c r="B411" s="599"/>
      <c r="C411" s="599"/>
      <c r="D411" s="599"/>
      <c r="E411" s="581"/>
      <c r="F411" s="581"/>
      <c r="G411" s="600"/>
      <c r="H411" s="600"/>
      <c r="I411" s="600"/>
      <c r="J411" s="600"/>
      <c r="K411" s="601"/>
      <c r="L411" s="610"/>
      <c r="M411" s="603"/>
      <c r="N411" s="603"/>
      <c r="O411" s="603"/>
      <c r="P411" s="603"/>
      <c r="Q411" s="557"/>
      <c r="T411" s="534"/>
    </row>
    <row r="412" spans="1:20" ht="18">
      <c r="A412" s="596"/>
      <c r="B412" s="599"/>
      <c r="C412" s="599"/>
      <c r="D412" s="599"/>
      <c r="E412" s="611"/>
      <c r="F412" s="612"/>
      <c r="G412" s="613"/>
      <c r="H412" s="613"/>
      <c r="I412" s="613"/>
      <c r="J412" s="613"/>
      <c r="K412" s="614"/>
      <c r="L412" s="610"/>
      <c r="N412" s="615"/>
      <c r="O412" s="615"/>
      <c r="P412" s="615"/>
      <c r="Q412" s="557"/>
      <c r="T412" s="611"/>
    </row>
    <row r="413" spans="1:20" ht="18">
      <c r="A413" s="596"/>
      <c r="B413" s="599"/>
      <c r="C413" s="599"/>
      <c r="D413" s="599"/>
      <c r="E413" s="611"/>
      <c r="F413" s="612"/>
      <c r="G413" s="613"/>
      <c r="H413" s="613"/>
      <c r="I413" s="613"/>
      <c r="J413" s="613"/>
      <c r="K413" s="614"/>
      <c r="L413" s="610"/>
      <c r="M413" s="615"/>
      <c r="N413" s="615"/>
      <c r="O413" s="615"/>
      <c r="P413" s="615"/>
      <c r="Q413" s="557"/>
      <c r="T413" s="611"/>
    </row>
    <row r="414" spans="1:20" ht="18">
      <c r="A414" s="596"/>
      <c r="B414" s="599"/>
      <c r="C414" s="599"/>
      <c r="D414" s="599"/>
      <c r="E414" s="611"/>
      <c r="F414" s="612"/>
      <c r="G414" s="613"/>
      <c r="H414" s="613"/>
      <c r="I414" s="613"/>
      <c r="J414" s="613"/>
      <c r="K414" s="614"/>
      <c r="L414" s="610"/>
      <c r="M414" s="615"/>
      <c r="N414" s="615"/>
      <c r="O414" s="615"/>
      <c r="P414" s="615"/>
      <c r="Q414" s="557"/>
      <c r="T414" s="611"/>
    </row>
    <row r="415" spans="1:20" ht="18">
      <c r="A415" s="596"/>
      <c r="B415" s="599"/>
      <c r="C415" s="599"/>
      <c r="D415" s="599"/>
      <c r="E415" s="611"/>
      <c r="F415" s="581"/>
      <c r="G415" s="613"/>
      <c r="H415" s="613"/>
      <c r="I415" s="613"/>
      <c r="J415" s="613"/>
      <c r="K415" s="614"/>
      <c r="L415" s="610"/>
      <c r="M415" s="615"/>
      <c r="N415" s="615"/>
      <c r="O415" s="615"/>
      <c r="P415" s="615"/>
      <c r="Q415" s="557"/>
      <c r="T415" s="611"/>
    </row>
    <row r="416" spans="1:20" ht="18">
      <c r="A416" s="596"/>
      <c r="B416" s="599"/>
      <c r="C416" s="599"/>
      <c r="D416" s="599"/>
      <c r="E416" s="611"/>
      <c r="F416" s="581"/>
      <c r="G416" s="613"/>
      <c r="H416" s="613"/>
      <c r="I416" s="613"/>
      <c r="J416" s="613"/>
      <c r="K416" s="614"/>
      <c r="L416" s="610"/>
      <c r="M416" s="615"/>
      <c r="N416" s="615"/>
      <c r="O416" s="615"/>
      <c r="P416" s="615"/>
      <c r="Q416" s="557"/>
      <c r="T416" s="611"/>
    </row>
    <row r="417" spans="1:20" ht="18">
      <c r="A417" s="596"/>
      <c r="B417" s="599"/>
      <c r="C417" s="599"/>
      <c r="D417" s="599"/>
      <c r="E417" s="611"/>
      <c r="F417" s="581"/>
      <c r="G417" s="613"/>
      <c r="H417" s="613"/>
      <c r="I417" s="613"/>
      <c r="J417" s="613"/>
      <c r="K417" s="614"/>
      <c r="L417" s="610"/>
      <c r="M417" s="615"/>
      <c r="N417" s="615"/>
      <c r="O417" s="615"/>
      <c r="P417" s="615"/>
      <c r="Q417" s="557"/>
      <c r="T417" s="611"/>
    </row>
    <row r="418" spans="1:20" ht="18">
      <c r="A418" s="596"/>
      <c r="B418" s="599"/>
      <c r="C418" s="599"/>
      <c r="D418" s="599"/>
      <c r="E418" s="611"/>
      <c r="F418" s="612"/>
      <c r="G418" s="613"/>
      <c r="H418" s="613"/>
      <c r="I418" s="616"/>
      <c r="J418" s="616"/>
      <c r="K418" s="614"/>
      <c r="L418" s="610"/>
      <c r="M418" s="615"/>
      <c r="N418" s="615"/>
      <c r="O418" s="615"/>
      <c r="P418" s="615"/>
      <c r="Q418" s="557"/>
      <c r="T418" s="611"/>
    </row>
    <row r="419" spans="1:20" ht="18">
      <c r="A419" s="596"/>
      <c r="B419" s="599"/>
      <c r="C419" s="599"/>
      <c r="D419" s="599"/>
      <c r="E419" s="611"/>
      <c r="F419" s="612"/>
      <c r="G419" s="613"/>
      <c r="H419" s="613"/>
      <c r="I419" s="613"/>
      <c r="J419" s="613"/>
      <c r="K419" s="614"/>
      <c r="L419" s="610"/>
      <c r="M419" s="615"/>
      <c r="N419" s="615"/>
      <c r="O419" s="615"/>
      <c r="P419" s="615"/>
      <c r="Q419" s="557"/>
      <c r="T419" s="611"/>
    </row>
    <row r="420" spans="1:20" ht="18">
      <c r="A420" s="596"/>
      <c r="B420" s="599"/>
      <c r="C420" s="599"/>
      <c r="D420" s="599"/>
      <c r="E420" s="611"/>
      <c r="F420" s="612"/>
      <c r="G420" s="613"/>
      <c r="H420" s="613"/>
      <c r="I420" s="613"/>
      <c r="J420" s="613"/>
      <c r="K420" s="614"/>
      <c r="L420" s="610"/>
      <c r="M420" s="615"/>
      <c r="N420" s="615"/>
      <c r="O420" s="615"/>
      <c r="P420" s="615"/>
      <c r="Q420" s="557"/>
      <c r="T420" s="611"/>
    </row>
    <row r="421" spans="1:20">
      <c r="A421" s="598"/>
      <c r="B421" s="596"/>
      <c r="C421" s="596"/>
      <c r="D421" s="596"/>
      <c r="E421" s="596"/>
      <c r="F421" s="596"/>
      <c r="G421" s="596"/>
      <c r="H421" s="596"/>
      <c r="I421" s="596"/>
      <c r="J421" s="596"/>
      <c r="K421" s="597"/>
      <c r="L421" s="596"/>
      <c r="M421" s="596"/>
      <c r="N421" s="596"/>
      <c r="O421" s="596"/>
      <c r="P421" s="596"/>
      <c r="Q421" s="596"/>
      <c r="T421" s="596"/>
    </row>
    <row r="422" spans="1:20" ht="18">
      <c r="A422" s="598"/>
      <c r="B422" s="599"/>
      <c r="C422" s="599"/>
      <c r="D422" s="599"/>
      <c r="E422" s="581"/>
      <c r="F422" s="581"/>
      <c r="G422" s="600"/>
      <c r="H422" s="600"/>
      <c r="I422" s="600"/>
      <c r="J422" s="600"/>
      <c r="K422" s="601"/>
      <c r="L422" s="610"/>
      <c r="M422" s="603"/>
      <c r="N422" s="603"/>
      <c r="O422" s="603"/>
      <c r="P422" s="603"/>
      <c r="Q422" s="557"/>
      <c r="T422" s="534"/>
    </row>
    <row r="423" spans="1:20" ht="18">
      <c r="A423" s="596"/>
      <c r="B423" s="599"/>
      <c r="C423" s="599"/>
      <c r="D423" s="599"/>
      <c r="E423" s="611"/>
      <c r="F423" s="612"/>
      <c r="G423" s="613"/>
      <c r="H423" s="613"/>
      <c r="I423" s="613"/>
      <c r="J423" s="613"/>
      <c r="K423" s="614"/>
      <c r="L423" s="610"/>
      <c r="N423" s="615"/>
      <c r="O423" s="615"/>
      <c r="P423" s="615"/>
      <c r="Q423" s="557"/>
      <c r="T423" s="611"/>
    </row>
    <row r="424" spans="1:20" ht="18">
      <c r="A424" s="596"/>
      <c r="B424" s="599"/>
      <c r="C424" s="599"/>
      <c r="D424" s="599"/>
      <c r="E424" s="611"/>
      <c r="F424" s="612"/>
      <c r="G424" s="613"/>
      <c r="H424" s="613"/>
      <c r="I424" s="613"/>
      <c r="J424" s="613"/>
      <c r="K424" s="614"/>
      <c r="L424" s="610"/>
      <c r="M424" s="615"/>
      <c r="N424" s="615"/>
      <c r="O424" s="615"/>
      <c r="P424" s="615"/>
      <c r="Q424" s="557"/>
      <c r="T424" s="611"/>
    </row>
    <row r="425" spans="1:20" ht="18">
      <c r="A425" s="596"/>
      <c r="B425" s="599"/>
      <c r="C425" s="599"/>
      <c r="D425" s="599"/>
      <c r="E425" s="611"/>
      <c r="F425" s="612"/>
      <c r="G425" s="613"/>
      <c r="H425" s="613"/>
      <c r="I425" s="613"/>
      <c r="J425" s="613"/>
      <c r="K425" s="614"/>
      <c r="L425" s="610"/>
      <c r="M425" s="615"/>
      <c r="N425" s="615"/>
      <c r="O425" s="615"/>
      <c r="P425" s="615"/>
      <c r="Q425" s="557"/>
      <c r="T425" s="611"/>
    </row>
    <row r="426" spans="1:20" ht="18">
      <c r="A426" s="596"/>
      <c r="B426" s="599"/>
      <c r="C426" s="599"/>
      <c r="D426" s="599"/>
      <c r="E426" s="611"/>
      <c r="F426" s="581"/>
      <c r="G426" s="613"/>
      <c r="H426" s="613"/>
      <c r="I426" s="613"/>
      <c r="J426" s="613"/>
      <c r="K426" s="614"/>
      <c r="L426" s="610"/>
      <c r="M426" s="615"/>
      <c r="N426" s="615"/>
      <c r="O426" s="615"/>
      <c r="P426" s="615"/>
      <c r="Q426" s="557"/>
      <c r="T426" s="611"/>
    </row>
    <row r="427" spans="1:20" ht="18">
      <c r="A427" s="596"/>
      <c r="B427" s="599"/>
      <c r="C427" s="599"/>
      <c r="D427" s="599"/>
      <c r="E427" s="611"/>
      <c r="F427" s="581"/>
      <c r="G427" s="613"/>
      <c r="H427" s="613"/>
      <c r="I427" s="613"/>
      <c r="J427" s="613"/>
      <c r="K427" s="614"/>
      <c r="L427" s="610"/>
      <c r="M427" s="615"/>
      <c r="N427" s="615"/>
      <c r="O427" s="615"/>
      <c r="P427" s="615"/>
      <c r="Q427" s="557"/>
      <c r="T427" s="611"/>
    </row>
    <row r="428" spans="1:20" ht="18">
      <c r="A428" s="596"/>
      <c r="B428" s="599"/>
      <c r="C428" s="599"/>
      <c r="D428" s="599"/>
      <c r="E428" s="611"/>
      <c r="F428" s="581"/>
      <c r="G428" s="613"/>
      <c r="H428" s="613"/>
      <c r="I428" s="613"/>
      <c r="J428" s="613"/>
      <c r="K428" s="614"/>
      <c r="L428" s="610"/>
      <c r="M428" s="615"/>
      <c r="N428" s="615"/>
      <c r="O428" s="615"/>
      <c r="P428" s="615"/>
      <c r="Q428" s="557"/>
      <c r="T428" s="611"/>
    </row>
    <row r="429" spans="1:20" ht="18">
      <c r="A429" s="596"/>
      <c r="B429" s="599"/>
      <c r="C429" s="599"/>
      <c r="D429" s="599"/>
      <c r="E429" s="611"/>
      <c r="F429" s="612"/>
      <c r="G429" s="613"/>
      <c r="H429" s="613"/>
      <c r="I429" s="616"/>
      <c r="J429" s="616"/>
      <c r="K429" s="614"/>
      <c r="L429" s="610"/>
      <c r="M429" s="615"/>
      <c r="N429" s="615"/>
      <c r="O429" s="615"/>
      <c r="P429" s="615"/>
      <c r="Q429" s="557"/>
      <c r="T429" s="611"/>
    </row>
    <row r="430" spans="1:20" ht="18">
      <c r="A430" s="596"/>
      <c r="B430" s="599"/>
      <c r="C430" s="599"/>
      <c r="D430" s="599"/>
      <c r="E430" s="611"/>
      <c r="F430" s="612"/>
      <c r="G430" s="613"/>
      <c r="H430" s="613"/>
      <c r="I430" s="613"/>
      <c r="J430" s="613"/>
      <c r="K430" s="614"/>
      <c r="L430" s="610"/>
      <c r="M430" s="615"/>
      <c r="N430" s="615"/>
      <c r="O430" s="615"/>
      <c r="P430" s="615"/>
      <c r="Q430" s="557"/>
      <c r="T430" s="611"/>
    </row>
    <row r="431" spans="1:20" ht="18">
      <c r="A431" s="596"/>
      <c r="B431" s="599"/>
      <c r="C431" s="599"/>
      <c r="D431" s="599"/>
      <c r="E431" s="611"/>
      <c r="F431" s="612"/>
      <c r="G431" s="613"/>
      <c r="H431" s="613"/>
      <c r="I431" s="613"/>
      <c r="J431" s="613"/>
      <c r="K431" s="614"/>
      <c r="L431" s="610"/>
      <c r="M431" s="615"/>
      <c r="N431" s="615"/>
      <c r="O431" s="615"/>
      <c r="P431" s="615"/>
      <c r="Q431" s="557"/>
      <c r="T431" s="611"/>
    </row>
    <row r="432" spans="1:20">
      <c r="A432" s="596"/>
      <c r="B432" s="596"/>
      <c r="C432" s="596"/>
      <c r="D432" s="596"/>
      <c r="E432" s="596"/>
      <c r="F432" s="596"/>
      <c r="G432" s="596"/>
      <c r="H432" s="596"/>
      <c r="I432" s="596"/>
      <c r="J432" s="596"/>
      <c r="K432" s="597"/>
      <c r="L432" s="596"/>
      <c r="M432" s="596"/>
      <c r="N432" s="596"/>
      <c r="O432" s="596"/>
      <c r="P432" s="596"/>
      <c r="Q432" s="596"/>
      <c r="T432" s="596"/>
    </row>
    <row r="433" spans="1:20" ht="18">
      <c r="A433" s="598"/>
      <c r="B433" s="599"/>
      <c r="C433" s="599"/>
      <c r="D433" s="599"/>
      <c r="E433" s="581"/>
      <c r="F433" s="581"/>
      <c r="G433" s="600"/>
      <c r="H433" s="600"/>
      <c r="I433" s="600"/>
      <c r="J433" s="600"/>
      <c r="K433" s="601"/>
      <c r="L433" s="610"/>
      <c r="M433" s="603"/>
      <c r="N433" s="603"/>
      <c r="O433" s="603"/>
      <c r="P433" s="603"/>
      <c r="Q433" s="557"/>
      <c r="T433" s="534"/>
    </row>
    <row r="434" spans="1:20" ht="18">
      <c r="A434" s="596"/>
      <c r="B434" s="599"/>
      <c r="C434" s="599"/>
      <c r="D434" s="599"/>
      <c r="E434" s="611"/>
      <c r="F434" s="612"/>
      <c r="G434" s="613"/>
      <c r="H434" s="613"/>
      <c r="I434" s="613"/>
      <c r="J434" s="613"/>
      <c r="K434" s="614"/>
      <c r="L434" s="610"/>
      <c r="N434" s="615"/>
      <c r="O434" s="615"/>
      <c r="P434" s="615"/>
      <c r="Q434" s="557"/>
      <c r="T434" s="611"/>
    </row>
    <row r="435" spans="1:20" ht="18">
      <c r="A435" s="596"/>
      <c r="B435" s="599"/>
      <c r="C435" s="599"/>
      <c r="D435" s="599"/>
      <c r="E435" s="611"/>
      <c r="F435" s="612"/>
      <c r="G435" s="613"/>
      <c r="H435" s="613"/>
      <c r="I435" s="613"/>
      <c r="J435" s="613"/>
      <c r="K435" s="614"/>
      <c r="L435" s="610"/>
      <c r="M435" s="615"/>
      <c r="N435" s="615"/>
      <c r="O435" s="615"/>
      <c r="P435" s="615"/>
      <c r="Q435" s="557"/>
      <c r="T435" s="611"/>
    </row>
    <row r="436" spans="1:20" ht="18">
      <c r="A436" s="596"/>
      <c r="B436" s="599"/>
      <c r="C436" s="599"/>
      <c r="D436" s="599"/>
      <c r="E436" s="611"/>
      <c r="F436" s="612"/>
      <c r="G436" s="613"/>
      <c r="H436" s="613"/>
      <c r="I436" s="613"/>
      <c r="J436" s="613"/>
      <c r="K436" s="614"/>
      <c r="L436" s="610"/>
      <c r="M436" s="615"/>
      <c r="N436" s="615"/>
      <c r="O436" s="615"/>
      <c r="P436" s="615"/>
      <c r="Q436" s="557"/>
      <c r="T436" s="611"/>
    </row>
    <row r="437" spans="1:20" ht="18">
      <c r="A437" s="596"/>
      <c r="B437" s="599"/>
      <c r="C437" s="599"/>
      <c r="D437" s="599"/>
      <c r="E437" s="611"/>
      <c r="F437" s="581"/>
      <c r="G437" s="613"/>
      <c r="H437" s="613"/>
      <c r="I437" s="613"/>
      <c r="J437" s="613"/>
      <c r="K437" s="614"/>
      <c r="L437" s="610"/>
      <c r="M437" s="615"/>
      <c r="N437" s="615"/>
      <c r="O437" s="615"/>
      <c r="P437" s="615"/>
      <c r="Q437" s="557"/>
      <c r="T437" s="611"/>
    </row>
    <row r="438" spans="1:20" ht="18">
      <c r="A438" s="596"/>
      <c r="B438" s="599"/>
      <c r="C438" s="599"/>
      <c r="D438" s="599"/>
      <c r="E438" s="611"/>
      <c r="F438" s="581"/>
      <c r="G438" s="613"/>
      <c r="H438" s="613"/>
      <c r="I438" s="613"/>
      <c r="J438" s="613"/>
      <c r="K438" s="614"/>
      <c r="L438" s="610"/>
      <c r="M438" s="615"/>
      <c r="N438" s="615"/>
      <c r="O438" s="615"/>
      <c r="P438" s="615"/>
      <c r="Q438" s="557"/>
      <c r="T438" s="611"/>
    </row>
    <row r="439" spans="1:20" ht="18">
      <c r="A439" s="596"/>
      <c r="B439" s="599"/>
      <c r="C439" s="599"/>
      <c r="D439" s="599"/>
      <c r="E439" s="611"/>
      <c r="F439" s="581"/>
      <c r="G439" s="613"/>
      <c r="H439" s="613"/>
      <c r="I439" s="613"/>
      <c r="J439" s="613"/>
      <c r="K439" s="614"/>
      <c r="L439" s="610"/>
      <c r="M439" s="615"/>
      <c r="N439" s="615"/>
      <c r="O439" s="615"/>
      <c r="P439" s="615"/>
      <c r="Q439" s="557"/>
      <c r="T439" s="611"/>
    </row>
    <row r="440" spans="1:20" ht="18">
      <c r="A440" s="596"/>
      <c r="B440" s="599"/>
      <c r="C440" s="599"/>
      <c r="D440" s="599"/>
      <c r="E440" s="611"/>
      <c r="F440" s="612"/>
      <c r="G440" s="613"/>
      <c r="H440" s="613"/>
      <c r="I440" s="616"/>
      <c r="J440" s="616"/>
      <c r="K440" s="614"/>
      <c r="L440" s="610"/>
      <c r="M440" s="615"/>
      <c r="N440" s="615"/>
      <c r="O440" s="615"/>
      <c r="P440" s="615"/>
      <c r="Q440" s="557"/>
      <c r="T440" s="611"/>
    </row>
    <row r="441" spans="1:20" ht="18">
      <c r="A441" s="596"/>
      <c r="B441" s="599"/>
      <c r="C441" s="599"/>
      <c r="D441" s="599"/>
      <c r="E441" s="611"/>
      <c r="F441" s="612"/>
      <c r="G441" s="613"/>
      <c r="H441" s="613"/>
      <c r="I441" s="613"/>
      <c r="J441" s="613"/>
      <c r="K441" s="614"/>
      <c r="L441" s="610"/>
      <c r="M441" s="615"/>
      <c r="N441" s="615"/>
      <c r="O441" s="615"/>
      <c r="P441" s="615"/>
      <c r="Q441" s="557"/>
      <c r="T441" s="611"/>
    </row>
    <row r="442" spans="1:20" ht="18">
      <c r="A442" s="596"/>
      <c r="B442" s="599"/>
      <c r="C442" s="599"/>
      <c r="D442" s="599"/>
      <c r="E442" s="611"/>
      <c r="F442" s="612"/>
      <c r="G442" s="613"/>
      <c r="H442" s="613"/>
      <c r="I442" s="613"/>
      <c r="J442" s="613"/>
      <c r="K442" s="614"/>
      <c r="L442" s="610"/>
      <c r="M442" s="615"/>
      <c r="N442" s="615"/>
      <c r="O442" s="615"/>
      <c r="P442" s="615"/>
      <c r="Q442" s="557"/>
      <c r="T442" s="611"/>
    </row>
    <row r="443" spans="1:20">
      <c r="A443" s="596"/>
      <c r="B443" s="596"/>
      <c r="C443" s="596"/>
      <c r="D443" s="596"/>
      <c r="E443" s="596"/>
      <c r="F443" s="596"/>
      <c r="G443" s="596"/>
      <c r="H443" s="596"/>
      <c r="I443" s="596"/>
      <c r="J443" s="596"/>
      <c r="K443" s="597"/>
      <c r="L443" s="596"/>
      <c r="M443" s="596"/>
      <c r="N443" s="596"/>
      <c r="O443" s="596"/>
      <c r="P443" s="596"/>
      <c r="Q443" s="596"/>
      <c r="T443" s="596"/>
    </row>
    <row r="444" spans="1:20" ht="18">
      <c r="A444" s="598"/>
      <c r="B444" s="599"/>
      <c r="C444" s="599"/>
      <c r="D444" s="599"/>
      <c r="E444" s="581"/>
      <c r="F444" s="581"/>
      <c r="G444" s="600"/>
      <c r="H444" s="600"/>
      <c r="I444" s="600"/>
      <c r="J444" s="600"/>
      <c r="K444" s="601"/>
      <c r="L444" s="610"/>
      <c r="M444" s="603"/>
      <c r="N444" s="603"/>
      <c r="O444" s="603"/>
      <c r="P444" s="603"/>
      <c r="Q444" s="557"/>
      <c r="T444" s="534"/>
    </row>
    <row r="445" spans="1:20" ht="18">
      <c r="A445" s="596"/>
      <c r="B445" s="599"/>
      <c r="C445" s="599"/>
      <c r="D445" s="599"/>
      <c r="E445" s="611"/>
      <c r="F445" s="612"/>
      <c r="G445" s="613"/>
      <c r="H445" s="613"/>
      <c r="I445" s="613"/>
      <c r="J445" s="613"/>
      <c r="K445" s="614"/>
      <c r="L445" s="610"/>
      <c r="N445" s="615"/>
      <c r="O445" s="615"/>
      <c r="P445" s="615"/>
      <c r="Q445" s="557"/>
      <c r="T445" s="611"/>
    </row>
    <row r="446" spans="1:20" ht="18">
      <c r="A446" s="596"/>
      <c r="B446" s="599"/>
      <c r="C446" s="599"/>
      <c r="D446" s="599"/>
      <c r="E446" s="611"/>
      <c r="F446" s="612"/>
      <c r="G446" s="613"/>
      <c r="H446" s="613"/>
      <c r="I446" s="613"/>
      <c r="J446" s="613"/>
      <c r="K446" s="614"/>
      <c r="L446" s="610"/>
      <c r="M446" s="615"/>
      <c r="N446" s="615"/>
      <c r="O446" s="615"/>
      <c r="P446" s="615"/>
      <c r="Q446" s="557"/>
      <c r="T446" s="611"/>
    </row>
    <row r="447" spans="1:20" ht="18">
      <c r="A447" s="596"/>
      <c r="B447" s="599"/>
      <c r="C447" s="599"/>
      <c r="D447" s="599"/>
      <c r="E447" s="611"/>
      <c r="F447" s="612"/>
      <c r="G447" s="613"/>
      <c r="H447" s="613"/>
      <c r="I447" s="613"/>
      <c r="J447" s="613"/>
      <c r="K447" s="614"/>
      <c r="L447" s="610"/>
      <c r="M447" s="615"/>
      <c r="N447" s="615"/>
      <c r="O447" s="615"/>
      <c r="P447" s="615"/>
      <c r="Q447" s="557"/>
      <c r="T447" s="611"/>
    </row>
    <row r="448" spans="1:20" ht="18">
      <c r="A448" s="596"/>
      <c r="B448" s="599"/>
      <c r="C448" s="599"/>
      <c r="D448" s="599"/>
      <c r="E448" s="611"/>
      <c r="F448" s="581"/>
      <c r="G448" s="613"/>
      <c r="H448" s="613"/>
      <c r="I448" s="613"/>
      <c r="J448" s="613"/>
      <c r="K448" s="614"/>
      <c r="L448" s="610"/>
      <c r="M448" s="615"/>
      <c r="N448" s="615"/>
      <c r="O448" s="615"/>
      <c r="P448" s="615"/>
      <c r="Q448" s="557"/>
      <c r="T448" s="611"/>
    </row>
    <row r="449" spans="1:20" ht="18">
      <c r="A449" s="596"/>
      <c r="B449" s="599"/>
      <c r="C449" s="599"/>
      <c r="D449" s="599"/>
      <c r="E449" s="611"/>
      <c r="F449" s="581"/>
      <c r="G449" s="613"/>
      <c r="H449" s="613"/>
      <c r="I449" s="613"/>
      <c r="J449" s="613"/>
      <c r="K449" s="614"/>
      <c r="L449" s="610"/>
      <c r="M449" s="615"/>
      <c r="N449" s="615"/>
      <c r="O449" s="615"/>
      <c r="P449" s="615"/>
      <c r="Q449" s="557"/>
      <c r="T449" s="611"/>
    </row>
    <row r="450" spans="1:20" ht="18">
      <c r="A450" s="596"/>
      <c r="B450" s="599"/>
      <c r="C450" s="599"/>
      <c r="D450" s="599"/>
      <c r="E450" s="611"/>
      <c r="F450" s="581"/>
      <c r="G450" s="613"/>
      <c r="H450" s="613"/>
      <c r="I450" s="613"/>
      <c r="J450" s="613"/>
      <c r="K450" s="614"/>
      <c r="L450" s="610"/>
      <c r="M450" s="615"/>
      <c r="N450" s="615"/>
      <c r="O450" s="615"/>
      <c r="P450" s="615"/>
      <c r="Q450" s="557"/>
      <c r="T450" s="611"/>
    </row>
    <row r="451" spans="1:20" ht="18">
      <c r="A451" s="596"/>
      <c r="B451" s="599"/>
      <c r="C451" s="599"/>
      <c r="D451" s="599"/>
      <c r="E451" s="611"/>
      <c r="F451" s="612"/>
      <c r="G451" s="613"/>
      <c r="H451" s="613"/>
      <c r="I451" s="616"/>
      <c r="J451" s="616"/>
      <c r="K451" s="614"/>
      <c r="L451" s="610"/>
      <c r="M451" s="615"/>
      <c r="N451" s="615"/>
      <c r="O451" s="615"/>
      <c r="P451" s="615"/>
      <c r="Q451" s="557"/>
      <c r="T451" s="611"/>
    </row>
    <row r="452" spans="1:20" ht="18">
      <c r="A452" s="596"/>
      <c r="B452" s="599"/>
      <c r="C452" s="599"/>
      <c r="D452" s="599"/>
      <c r="E452" s="611"/>
      <c r="F452" s="612"/>
      <c r="G452" s="613"/>
      <c r="H452" s="613"/>
      <c r="I452" s="613"/>
      <c r="J452" s="613"/>
      <c r="K452" s="614"/>
      <c r="L452" s="610"/>
      <c r="M452" s="615"/>
      <c r="N452" s="615"/>
      <c r="O452" s="615"/>
      <c r="P452" s="615"/>
      <c r="Q452" s="557"/>
      <c r="T452" s="611"/>
    </row>
    <row r="453" spans="1:20" ht="18">
      <c r="A453" s="596"/>
      <c r="B453" s="599"/>
      <c r="C453" s="599"/>
      <c r="D453" s="599"/>
      <c r="E453" s="611"/>
      <c r="F453" s="612"/>
      <c r="G453" s="613"/>
      <c r="H453" s="613"/>
      <c r="I453" s="613"/>
      <c r="J453" s="613"/>
      <c r="K453" s="614"/>
      <c r="L453" s="610"/>
      <c r="M453" s="615"/>
      <c r="N453" s="615"/>
      <c r="O453" s="615"/>
      <c r="P453" s="615"/>
      <c r="Q453" s="557"/>
      <c r="T453" s="611"/>
    </row>
    <row r="454" spans="1:20">
      <c r="A454" s="596"/>
      <c r="B454" s="596"/>
      <c r="C454" s="596"/>
      <c r="D454" s="596"/>
      <c r="E454" s="596"/>
      <c r="F454" s="596"/>
      <c r="G454" s="596"/>
      <c r="H454" s="596"/>
      <c r="I454" s="596"/>
      <c r="J454" s="596"/>
      <c r="K454" s="597"/>
      <c r="L454" s="596"/>
      <c r="M454" s="596"/>
      <c r="N454" s="596"/>
      <c r="O454" s="596"/>
      <c r="P454" s="596"/>
      <c r="Q454" s="596"/>
      <c r="T454" s="596"/>
    </row>
    <row r="455" spans="1:20" ht="18">
      <c r="A455" s="598"/>
      <c r="B455" s="599"/>
      <c r="C455" s="599"/>
      <c r="D455" s="599"/>
      <c r="E455" s="581"/>
      <c r="F455" s="581"/>
      <c r="G455" s="600"/>
      <c r="H455" s="600"/>
      <c r="I455" s="600"/>
      <c r="J455" s="600"/>
      <c r="K455" s="601"/>
      <c r="L455" s="610"/>
      <c r="M455" s="603"/>
      <c r="N455" s="603"/>
      <c r="O455" s="603"/>
      <c r="P455" s="603"/>
      <c r="Q455" s="557"/>
      <c r="T455" s="534"/>
    </row>
    <row r="456" spans="1:20" ht="18">
      <c r="A456" s="596"/>
      <c r="B456" s="599"/>
      <c r="C456" s="599"/>
      <c r="D456" s="599"/>
      <c r="E456" s="611"/>
      <c r="F456" s="612"/>
      <c r="G456" s="613"/>
      <c r="H456" s="613"/>
      <c r="I456" s="613"/>
      <c r="J456" s="613"/>
      <c r="K456" s="614"/>
      <c r="L456" s="610"/>
      <c r="N456" s="615"/>
      <c r="O456" s="615"/>
      <c r="P456" s="615"/>
      <c r="Q456" s="557"/>
      <c r="T456" s="611"/>
    </row>
    <row r="457" spans="1:20" ht="18">
      <c r="A457" s="596"/>
      <c r="B457" s="599"/>
      <c r="C457" s="599"/>
      <c r="D457" s="599"/>
      <c r="E457" s="611"/>
      <c r="F457" s="612"/>
      <c r="G457" s="613"/>
      <c r="H457" s="613"/>
      <c r="I457" s="613"/>
      <c r="J457" s="613"/>
      <c r="K457" s="614"/>
      <c r="L457" s="610"/>
      <c r="M457" s="615"/>
      <c r="N457" s="615"/>
      <c r="O457" s="615"/>
      <c r="P457" s="615"/>
      <c r="Q457" s="557"/>
      <c r="T457" s="611"/>
    </row>
    <row r="458" spans="1:20" ht="18">
      <c r="A458" s="596"/>
      <c r="B458" s="599"/>
      <c r="C458" s="599"/>
      <c r="D458" s="599"/>
      <c r="E458" s="611"/>
      <c r="F458" s="612"/>
      <c r="G458" s="613"/>
      <c r="H458" s="613"/>
      <c r="I458" s="613"/>
      <c r="J458" s="613"/>
      <c r="K458" s="614"/>
      <c r="L458" s="610"/>
      <c r="M458" s="615"/>
      <c r="N458" s="615"/>
      <c r="O458" s="615"/>
      <c r="P458" s="615"/>
      <c r="Q458" s="557"/>
      <c r="T458" s="611"/>
    </row>
    <row r="459" spans="1:20" ht="18">
      <c r="A459" s="596"/>
      <c r="B459" s="599"/>
      <c r="C459" s="599"/>
      <c r="D459" s="599"/>
      <c r="E459" s="611"/>
      <c r="F459" s="581"/>
      <c r="G459" s="613"/>
      <c r="H459" s="613"/>
      <c r="I459" s="613"/>
      <c r="J459" s="613"/>
      <c r="K459" s="614"/>
      <c r="L459" s="610"/>
      <c r="M459" s="615"/>
      <c r="N459" s="615"/>
      <c r="O459" s="615"/>
      <c r="P459" s="615"/>
      <c r="Q459" s="557"/>
      <c r="T459" s="611"/>
    </row>
    <row r="460" spans="1:20" ht="18">
      <c r="A460" s="596"/>
      <c r="B460" s="599"/>
      <c r="C460" s="599"/>
      <c r="D460" s="599"/>
      <c r="E460" s="611"/>
      <c r="F460" s="581"/>
      <c r="G460" s="613"/>
      <c r="H460" s="613"/>
      <c r="I460" s="613"/>
      <c r="J460" s="613"/>
      <c r="K460" s="614"/>
      <c r="L460" s="610"/>
      <c r="M460" s="615"/>
      <c r="N460" s="615"/>
      <c r="O460" s="615"/>
      <c r="P460" s="615"/>
      <c r="Q460" s="557"/>
      <c r="T460" s="611"/>
    </row>
    <row r="461" spans="1:20" ht="18">
      <c r="A461" s="596"/>
      <c r="B461" s="599"/>
      <c r="C461" s="599"/>
      <c r="D461" s="599"/>
      <c r="E461" s="611"/>
      <c r="F461" s="581"/>
      <c r="G461" s="613"/>
      <c r="H461" s="613"/>
      <c r="I461" s="613"/>
      <c r="J461" s="613"/>
      <c r="K461" s="614"/>
      <c r="L461" s="610"/>
      <c r="M461" s="615"/>
      <c r="N461" s="615"/>
      <c r="O461" s="615"/>
      <c r="P461" s="615"/>
      <c r="Q461" s="557"/>
      <c r="T461" s="611"/>
    </row>
    <row r="462" spans="1:20" ht="18">
      <c r="A462" s="596"/>
      <c r="B462" s="599"/>
      <c r="C462" s="599"/>
      <c r="D462" s="599"/>
      <c r="E462" s="611"/>
      <c r="F462" s="612"/>
      <c r="G462" s="613"/>
      <c r="H462" s="613"/>
      <c r="I462" s="616"/>
      <c r="J462" s="616"/>
      <c r="K462" s="614"/>
      <c r="L462" s="610"/>
      <c r="M462" s="615"/>
      <c r="N462" s="615"/>
      <c r="O462" s="615"/>
      <c r="P462" s="615"/>
      <c r="Q462" s="557"/>
      <c r="T462" s="611"/>
    </row>
    <row r="463" spans="1:20" ht="18">
      <c r="A463" s="596"/>
      <c r="B463" s="599"/>
      <c r="C463" s="599"/>
      <c r="D463" s="599"/>
      <c r="E463" s="611"/>
      <c r="F463" s="612"/>
      <c r="G463" s="613"/>
      <c r="H463" s="613"/>
      <c r="I463" s="613"/>
      <c r="J463" s="613"/>
      <c r="K463" s="614"/>
      <c r="L463" s="610"/>
      <c r="M463" s="615"/>
      <c r="N463" s="615"/>
      <c r="O463" s="615"/>
      <c r="P463" s="615"/>
      <c r="Q463" s="557"/>
      <c r="T463" s="611"/>
    </row>
    <row r="464" spans="1:20" ht="18">
      <c r="A464" s="596"/>
      <c r="B464" s="599"/>
      <c r="C464" s="599"/>
      <c r="D464" s="599"/>
      <c r="E464" s="611"/>
      <c r="F464" s="612"/>
      <c r="G464" s="613"/>
      <c r="H464" s="613"/>
      <c r="I464" s="613"/>
      <c r="J464" s="613"/>
      <c r="K464" s="614"/>
      <c r="L464" s="610"/>
      <c r="M464" s="615"/>
      <c r="N464" s="615"/>
      <c r="O464" s="615"/>
      <c r="P464" s="615"/>
      <c r="Q464" s="557"/>
      <c r="T464" s="611"/>
    </row>
    <row r="465" spans="1:20">
      <c r="A465" s="596"/>
      <c r="B465" s="596"/>
      <c r="C465" s="596"/>
      <c r="D465" s="596"/>
      <c r="E465" s="596"/>
      <c r="F465" s="596"/>
      <c r="G465" s="596"/>
      <c r="H465" s="596"/>
      <c r="I465" s="596"/>
      <c r="J465" s="596"/>
      <c r="K465" s="597"/>
      <c r="L465" s="596"/>
      <c r="M465" s="596"/>
      <c r="N465" s="596"/>
      <c r="O465" s="596"/>
      <c r="P465" s="596"/>
      <c r="Q465" s="596"/>
      <c r="T465" s="596"/>
    </row>
    <row r="466" spans="1:20" ht="18">
      <c r="A466" s="598"/>
      <c r="B466" s="599"/>
      <c r="C466" s="599"/>
      <c r="D466" s="599"/>
      <c r="E466" s="581"/>
      <c r="F466" s="581"/>
      <c r="G466" s="600"/>
      <c r="H466" s="600"/>
      <c r="I466" s="600"/>
      <c r="J466" s="600"/>
      <c r="K466" s="601"/>
      <c r="L466" s="610"/>
      <c r="M466" s="603"/>
      <c r="N466" s="603"/>
      <c r="O466" s="603"/>
      <c r="P466" s="603"/>
      <c r="Q466" s="557"/>
      <c r="T466" s="534"/>
    </row>
    <row r="467" spans="1:20" ht="18">
      <c r="A467" s="596"/>
      <c r="B467" s="599"/>
      <c r="C467" s="599"/>
      <c r="D467" s="599"/>
      <c r="E467" s="611"/>
      <c r="F467" s="612"/>
      <c r="G467" s="613"/>
      <c r="H467" s="613"/>
      <c r="I467" s="613"/>
      <c r="J467" s="613"/>
      <c r="K467" s="614"/>
      <c r="L467" s="610"/>
      <c r="N467" s="615"/>
      <c r="O467" s="615"/>
      <c r="P467" s="615"/>
      <c r="Q467" s="557"/>
      <c r="T467" s="611"/>
    </row>
    <row r="468" spans="1:20" ht="18">
      <c r="A468" s="596"/>
      <c r="B468" s="599"/>
      <c r="C468" s="599"/>
      <c r="D468" s="599"/>
      <c r="E468" s="611"/>
      <c r="F468" s="612"/>
      <c r="G468" s="613"/>
      <c r="H468" s="613"/>
      <c r="I468" s="613"/>
      <c r="J468" s="613"/>
      <c r="K468" s="614"/>
      <c r="L468" s="610"/>
      <c r="M468" s="615"/>
      <c r="N468" s="615"/>
      <c r="O468" s="615"/>
      <c r="P468" s="615"/>
      <c r="Q468" s="557"/>
      <c r="T468" s="611"/>
    </row>
    <row r="469" spans="1:20" ht="18">
      <c r="A469" s="596"/>
      <c r="B469" s="599"/>
      <c r="C469" s="599"/>
      <c r="D469" s="599"/>
      <c r="E469" s="611"/>
      <c r="F469" s="612"/>
      <c r="G469" s="613"/>
      <c r="H469" s="613"/>
      <c r="I469" s="613"/>
      <c r="J469" s="613"/>
      <c r="K469" s="614"/>
      <c r="L469" s="610"/>
      <c r="M469" s="615"/>
      <c r="N469" s="615"/>
      <c r="O469" s="615"/>
      <c r="P469" s="615"/>
      <c r="Q469" s="557"/>
      <c r="T469" s="611"/>
    </row>
    <row r="470" spans="1:20" ht="18">
      <c r="A470" s="596"/>
      <c r="B470" s="599"/>
      <c r="C470" s="599"/>
      <c r="D470" s="599"/>
      <c r="E470" s="611"/>
      <c r="F470" s="581"/>
      <c r="G470" s="613"/>
      <c r="H470" s="613"/>
      <c r="I470" s="613"/>
      <c r="J470" s="613"/>
      <c r="K470" s="614"/>
      <c r="L470" s="610"/>
      <c r="M470" s="615"/>
      <c r="N470" s="615"/>
      <c r="O470" s="615"/>
      <c r="P470" s="615"/>
      <c r="Q470" s="557"/>
      <c r="T470" s="611"/>
    </row>
    <row r="471" spans="1:20" ht="18">
      <c r="A471" s="596"/>
      <c r="B471" s="599"/>
      <c r="C471" s="599"/>
      <c r="D471" s="599"/>
      <c r="E471" s="611"/>
      <c r="F471" s="581"/>
      <c r="G471" s="613"/>
      <c r="H471" s="613"/>
      <c r="I471" s="613"/>
      <c r="J471" s="613"/>
      <c r="K471" s="614"/>
      <c r="L471" s="610"/>
      <c r="M471" s="615"/>
      <c r="N471" s="615"/>
      <c r="O471" s="615"/>
      <c r="P471" s="615"/>
      <c r="Q471" s="557"/>
      <c r="T471" s="611"/>
    </row>
    <row r="472" spans="1:20" ht="18">
      <c r="A472" s="596"/>
      <c r="B472" s="599"/>
      <c r="C472" s="599"/>
      <c r="D472" s="599"/>
      <c r="E472" s="611"/>
      <c r="F472" s="581"/>
      <c r="G472" s="613"/>
      <c r="H472" s="613"/>
      <c r="I472" s="613"/>
      <c r="J472" s="613"/>
      <c r="K472" s="614"/>
      <c r="L472" s="610"/>
      <c r="M472" s="615"/>
      <c r="N472" s="615"/>
      <c r="O472" s="615"/>
      <c r="P472" s="615"/>
      <c r="Q472" s="557"/>
      <c r="T472" s="611"/>
    </row>
    <row r="473" spans="1:20" ht="18">
      <c r="A473" s="596"/>
      <c r="B473" s="599"/>
      <c r="C473" s="599"/>
      <c r="D473" s="599"/>
      <c r="E473" s="611"/>
      <c r="F473" s="612"/>
      <c r="G473" s="613"/>
      <c r="H473" s="613"/>
      <c r="I473" s="616"/>
      <c r="J473" s="616"/>
      <c r="K473" s="614"/>
      <c r="L473" s="610"/>
      <c r="M473" s="615"/>
      <c r="N473" s="615"/>
      <c r="O473" s="615"/>
      <c r="P473" s="615"/>
      <c r="Q473" s="557"/>
      <c r="T473" s="611"/>
    </row>
    <row r="474" spans="1:20" ht="18">
      <c r="A474" s="596"/>
      <c r="B474" s="599"/>
      <c r="C474" s="599"/>
      <c r="D474" s="599"/>
      <c r="E474" s="611"/>
      <c r="F474" s="612"/>
      <c r="G474" s="613"/>
      <c r="H474" s="613"/>
      <c r="I474" s="613"/>
      <c r="J474" s="613"/>
      <c r="K474" s="614"/>
      <c r="L474" s="610"/>
      <c r="M474" s="615"/>
      <c r="N474" s="615"/>
      <c r="O474" s="615"/>
      <c r="P474" s="615"/>
      <c r="Q474" s="557"/>
      <c r="T474" s="611"/>
    </row>
    <row r="475" spans="1:20" ht="18">
      <c r="A475" s="596"/>
      <c r="B475" s="599"/>
      <c r="C475" s="599"/>
      <c r="D475" s="599"/>
      <c r="E475" s="611"/>
      <c r="F475" s="612"/>
      <c r="G475" s="613"/>
      <c r="H475" s="613"/>
      <c r="I475" s="613"/>
      <c r="J475" s="613"/>
      <c r="K475" s="614"/>
      <c r="L475" s="610"/>
      <c r="M475" s="615"/>
      <c r="N475" s="615"/>
      <c r="O475" s="615"/>
      <c r="P475" s="615"/>
      <c r="Q475" s="557"/>
      <c r="T475" s="611"/>
    </row>
    <row r="476" spans="1:20">
      <c r="A476" s="596"/>
      <c r="B476" s="596"/>
      <c r="C476" s="596"/>
      <c r="D476" s="596"/>
      <c r="E476" s="596"/>
      <c r="F476" s="596"/>
      <c r="G476" s="596"/>
      <c r="H476" s="596"/>
      <c r="I476" s="596"/>
      <c r="J476" s="596"/>
      <c r="K476" s="597"/>
      <c r="L476" s="596"/>
      <c r="M476" s="596"/>
      <c r="N476" s="596"/>
      <c r="O476" s="596"/>
      <c r="P476" s="596"/>
      <c r="Q476" s="596"/>
      <c r="T476" s="596"/>
    </row>
    <row r="477" spans="1:20" ht="18">
      <c r="A477" s="598"/>
      <c r="B477" s="599"/>
      <c r="C477" s="599"/>
      <c r="D477" s="599"/>
      <c r="E477" s="581"/>
      <c r="F477" s="581"/>
      <c r="G477" s="600"/>
      <c r="H477" s="600"/>
      <c r="I477" s="600"/>
      <c r="J477" s="600"/>
      <c r="K477" s="601"/>
      <c r="L477" s="610"/>
      <c r="M477" s="603"/>
      <c r="N477" s="603"/>
      <c r="O477" s="603"/>
      <c r="P477" s="603"/>
      <c r="Q477" s="557"/>
      <c r="T477" s="534"/>
    </row>
    <row r="478" spans="1:20" ht="18">
      <c r="A478" s="596"/>
      <c r="B478" s="599"/>
      <c r="C478" s="599"/>
      <c r="D478" s="599"/>
      <c r="E478" s="611"/>
      <c r="F478" s="612"/>
      <c r="G478" s="613"/>
      <c r="H478" s="613"/>
      <c r="I478" s="613"/>
      <c r="J478" s="613"/>
      <c r="K478" s="614"/>
      <c r="L478" s="610"/>
      <c r="N478" s="615"/>
      <c r="O478" s="615"/>
      <c r="P478" s="615"/>
      <c r="Q478" s="557"/>
      <c r="T478" s="611"/>
    </row>
    <row r="479" spans="1:20" ht="18">
      <c r="A479" s="596"/>
      <c r="B479" s="599"/>
      <c r="C479" s="599"/>
      <c r="D479" s="599"/>
      <c r="E479" s="611"/>
      <c r="F479" s="612"/>
      <c r="G479" s="613"/>
      <c r="H479" s="613"/>
      <c r="I479" s="613"/>
      <c r="J479" s="613"/>
      <c r="K479" s="614"/>
      <c r="L479" s="610"/>
      <c r="M479" s="615"/>
      <c r="N479" s="615"/>
      <c r="O479" s="615"/>
      <c r="P479" s="615"/>
      <c r="Q479" s="557"/>
      <c r="T479" s="611"/>
    </row>
    <row r="480" spans="1:20" ht="18">
      <c r="A480" s="596"/>
      <c r="B480" s="599"/>
      <c r="C480" s="599"/>
      <c r="D480" s="599"/>
      <c r="E480" s="611"/>
      <c r="F480" s="612"/>
      <c r="G480" s="613"/>
      <c r="H480" s="613"/>
      <c r="I480" s="613"/>
      <c r="J480" s="613"/>
      <c r="K480" s="614"/>
      <c r="L480" s="610"/>
      <c r="M480" s="615"/>
      <c r="N480" s="615"/>
      <c r="O480" s="615"/>
      <c r="P480" s="615"/>
      <c r="Q480" s="557"/>
      <c r="T480" s="611"/>
    </row>
    <row r="481" spans="1:20" ht="18">
      <c r="A481" s="596"/>
      <c r="B481" s="599"/>
      <c r="C481" s="599"/>
      <c r="D481" s="599"/>
      <c r="E481" s="611"/>
      <c r="F481" s="581"/>
      <c r="G481" s="613"/>
      <c r="H481" s="613"/>
      <c r="I481" s="613"/>
      <c r="J481" s="613"/>
      <c r="K481" s="614"/>
      <c r="L481" s="610"/>
      <c r="M481" s="615"/>
      <c r="N481" s="615"/>
      <c r="O481" s="615"/>
      <c r="P481" s="615"/>
      <c r="Q481" s="557"/>
      <c r="T481" s="611"/>
    </row>
    <row r="482" spans="1:20" ht="18">
      <c r="A482" s="596"/>
      <c r="B482" s="599"/>
      <c r="C482" s="599"/>
      <c r="D482" s="599"/>
      <c r="E482" s="611"/>
      <c r="F482" s="581"/>
      <c r="G482" s="613"/>
      <c r="H482" s="613"/>
      <c r="I482" s="613"/>
      <c r="J482" s="613"/>
      <c r="K482" s="614"/>
      <c r="L482" s="610"/>
      <c r="M482" s="615"/>
      <c r="N482" s="615"/>
      <c r="O482" s="615"/>
      <c r="P482" s="615"/>
      <c r="Q482" s="557"/>
      <c r="T482" s="611"/>
    </row>
    <row r="483" spans="1:20" ht="18">
      <c r="A483" s="596"/>
      <c r="B483" s="599"/>
      <c r="C483" s="599"/>
      <c r="D483" s="599"/>
      <c r="E483" s="611"/>
      <c r="F483" s="581"/>
      <c r="G483" s="613"/>
      <c r="H483" s="613"/>
      <c r="I483" s="613"/>
      <c r="J483" s="613"/>
      <c r="K483" s="614"/>
      <c r="L483" s="610"/>
      <c r="M483" s="615"/>
      <c r="N483" s="615"/>
      <c r="O483" s="615"/>
      <c r="P483" s="615"/>
      <c r="Q483" s="557"/>
      <c r="T483" s="611"/>
    </row>
    <row r="484" spans="1:20" ht="18">
      <c r="A484" s="596"/>
      <c r="B484" s="599"/>
      <c r="C484" s="599"/>
      <c r="D484" s="599"/>
      <c r="E484" s="611"/>
      <c r="F484" s="612"/>
      <c r="G484" s="613"/>
      <c r="H484" s="613"/>
      <c r="I484" s="616"/>
      <c r="J484" s="616"/>
      <c r="K484" s="614"/>
      <c r="L484" s="610"/>
      <c r="M484" s="615"/>
      <c r="N484" s="615"/>
      <c r="O484" s="615"/>
      <c r="P484" s="615"/>
      <c r="Q484" s="557"/>
      <c r="T484" s="611"/>
    </row>
    <row r="485" spans="1:20" ht="18">
      <c r="A485" s="596"/>
      <c r="B485" s="599"/>
      <c r="C485" s="599"/>
      <c r="D485" s="599"/>
      <c r="E485" s="611"/>
      <c r="F485" s="612"/>
      <c r="G485" s="613"/>
      <c r="H485" s="613"/>
      <c r="I485" s="613"/>
      <c r="J485" s="613"/>
      <c r="K485" s="614"/>
      <c r="L485" s="610"/>
      <c r="M485" s="615"/>
      <c r="N485" s="615"/>
      <c r="O485" s="615"/>
      <c r="P485" s="615"/>
      <c r="Q485" s="557"/>
      <c r="T485" s="611"/>
    </row>
    <row r="486" spans="1:20" ht="18">
      <c r="A486" s="596"/>
      <c r="B486" s="599"/>
      <c r="C486" s="599"/>
      <c r="D486" s="599"/>
      <c r="E486" s="611"/>
      <c r="F486" s="612"/>
      <c r="G486" s="613"/>
      <c r="H486" s="613"/>
      <c r="I486" s="613"/>
      <c r="J486" s="613"/>
      <c r="K486" s="614"/>
      <c r="L486" s="610"/>
      <c r="M486" s="615"/>
      <c r="N486" s="615"/>
      <c r="O486" s="615"/>
      <c r="P486" s="615"/>
      <c r="Q486" s="557"/>
      <c r="T486" s="611"/>
    </row>
    <row r="487" spans="1:20">
      <c r="A487" s="596"/>
      <c r="B487" s="596"/>
      <c r="C487" s="596"/>
      <c r="D487" s="596"/>
      <c r="E487" s="596"/>
      <c r="F487" s="596"/>
      <c r="G487" s="596"/>
      <c r="H487" s="596"/>
      <c r="I487" s="596"/>
      <c r="J487" s="596"/>
      <c r="K487" s="597"/>
      <c r="L487" s="596"/>
      <c r="M487" s="596"/>
      <c r="N487" s="596"/>
      <c r="O487" s="596"/>
      <c r="P487" s="596"/>
      <c r="Q487" s="596"/>
      <c r="T487" s="596"/>
    </row>
    <row r="488" spans="1:20" ht="18">
      <c r="A488" s="598"/>
      <c r="B488" s="599"/>
      <c r="C488" s="599"/>
      <c r="D488" s="599"/>
      <c r="E488" s="581"/>
      <c r="F488" s="581"/>
      <c r="G488" s="600"/>
      <c r="H488" s="600"/>
      <c r="I488" s="600"/>
      <c r="J488" s="600"/>
      <c r="K488" s="601"/>
      <c r="L488" s="610"/>
      <c r="M488" s="603"/>
      <c r="N488" s="603"/>
      <c r="O488" s="603"/>
      <c r="P488" s="603"/>
      <c r="Q488" s="557"/>
      <c r="T488" s="534"/>
    </row>
    <row r="489" spans="1:20" ht="18">
      <c r="A489" s="596"/>
      <c r="B489" s="599"/>
      <c r="C489" s="599"/>
      <c r="D489" s="599"/>
      <c r="E489" s="611"/>
      <c r="F489" s="612"/>
      <c r="G489" s="613"/>
      <c r="H489" s="613"/>
      <c r="I489" s="613"/>
      <c r="J489" s="613"/>
      <c r="K489" s="614"/>
      <c r="L489" s="610"/>
      <c r="N489" s="615"/>
      <c r="O489" s="615"/>
      <c r="P489" s="615"/>
      <c r="Q489" s="557"/>
      <c r="T489" s="611"/>
    </row>
    <row r="490" spans="1:20" ht="18">
      <c r="A490" s="596"/>
      <c r="B490" s="599"/>
      <c r="C490" s="599"/>
      <c r="D490" s="599"/>
      <c r="E490" s="611"/>
      <c r="F490" s="612"/>
      <c r="G490" s="613"/>
      <c r="H490" s="613"/>
      <c r="I490" s="613"/>
      <c r="J490" s="613"/>
      <c r="K490" s="614"/>
      <c r="L490" s="610"/>
      <c r="M490" s="615"/>
      <c r="N490" s="615"/>
      <c r="O490" s="615"/>
      <c r="P490" s="615"/>
      <c r="Q490" s="557"/>
      <c r="T490" s="611"/>
    </row>
    <row r="491" spans="1:20" ht="18">
      <c r="A491" s="596"/>
      <c r="B491" s="599"/>
      <c r="C491" s="599"/>
      <c r="D491" s="599"/>
      <c r="E491" s="611"/>
      <c r="F491" s="612"/>
      <c r="G491" s="613"/>
      <c r="H491" s="613"/>
      <c r="I491" s="613"/>
      <c r="J491" s="613"/>
      <c r="K491" s="614"/>
      <c r="L491" s="610"/>
      <c r="M491" s="615"/>
      <c r="N491" s="615"/>
      <c r="O491" s="615"/>
      <c r="P491" s="615"/>
      <c r="Q491" s="557"/>
      <c r="T491" s="611"/>
    </row>
    <row r="492" spans="1:20" ht="18">
      <c r="A492" s="596"/>
      <c r="B492" s="599"/>
      <c r="C492" s="599"/>
      <c r="D492" s="599"/>
      <c r="E492" s="611"/>
      <c r="F492" s="581"/>
      <c r="G492" s="613"/>
      <c r="H492" s="613"/>
      <c r="I492" s="613"/>
      <c r="J492" s="613"/>
      <c r="K492" s="614"/>
      <c r="L492" s="610"/>
      <c r="M492" s="615"/>
      <c r="N492" s="615"/>
      <c r="O492" s="615"/>
      <c r="P492" s="615"/>
      <c r="Q492" s="557"/>
      <c r="T492" s="611"/>
    </row>
    <row r="493" spans="1:20" ht="18">
      <c r="A493" s="596"/>
      <c r="B493" s="599"/>
      <c r="C493" s="599"/>
      <c r="D493" s="599"/>
      <c r="E493" s="611"/>
      <c r="F493" s="581"/>
      <c r="G493" s="613"/>
      <c r="H493" s="613"/>
      <c r="I493" s="613"/>
      <c r="J493" s="613"/>
      <c r="K493" s="614"/>
      <c r="L493" s="610"/>
      <c r="M493" s="615"/>
      <c r="N493" s="615"/>
      <c r="O493" s="615"/>
      <c r="P493" s="615"/>
      <c r="Q493" s="557"/>
      <c r="T493" s="611"/>
    </row>
    <row r="494" spans="1:20" ht="18">
      <c r="A494" s="596"/>
      <c r="B494" s="599"/>
      <c r="C494" s="599"/>
      <c r="D494" s="599"/>
      <c r="E494" s="611"/>
      <c r="F494" s="581"/>
      <c r="G494" s="613"/>
      <c r="H494" s="613"/>
      <c r="I494" s="613"/>
      <c r="J494" s="613"/>
      <c r="K494" s="614"/>
      <c r="L494" s="610"/>
      <c r="M494" s="615"/>
      <c r="N494" s="615"/>
      <c r="O494" s="615"/>
      <c r="P494" s="615"/>
      <c r="Q494" s="557"/>
      <c r="T494" s="611"/>
    </row>
    <row r="495" spans="1:20" ht="18">
      <c r="A495" s="596"/>
      <c r="B495" s="599"/>
      <c r="C495" s="599"/>
      <c r="D495" s="599"/>
      <c r="E495" s="611"/>
      <c r="F495" s="612"/>
      <c r="G495" s="613"/>
      <c r="H495" s="613"/>
      <c r="I495" s="616"/>
      <c r="J495" s="616"/>
      <c r="K495" s="614"/>
      <c r="L495" s="610"/>
      <c r="M495" s="615"/>
      <c r="N495" s="615"/>
      <c r="O495" s="615"/>
      <c r="P495" s="615"/>
      <c r="Q495" s="557"/>
      <c r="T495" s="611"/>
    </row>
    <row r="496" spans="1:20" ht="18">
      <c r="A496" s="596"/>
      <c r="B496" s="599"/>
      <c r="C496" s="599"/>
      <c r="D496" s="599"/>
      <c r="E496" s="611"/>
      <c r="F496" s="612"/>
      <c r="G496" s="613"/>
      <c r="H496" s="613"/>
      <c r="I496" s="613"/>
      <c r="J496" s="613"/>
      <c r="K496" s="614"/>
      <c r="L496" s="610"/>
      <c r="M496" s="615"/>
      <c r="N496" s="615"/>
      <c r="O496" s="615"/>
      <c r="P496" s="615"/>
      <c r="Q496" s="557"/>
      <c r="T496" s="611"/>
    </row>
    <row r="497" spans="1:20" ht="18">
      <c r="A497" s="596"/>
      <c r="B497" s="599"/>
      <c r="C497" s="599"/>
      <c r="D497" s="599"/>
      <c r="E497" s="611"/>
      <c r="F497" s="612"/>
      <c r="G497" s="613"/>
      <c r="H497" s="613"/>
      <c r="I497" s="613"/>
      <c r="J497" s="613"/>
      <c r="K497" s="614"/>
      <c r="L497" s="610"/>
      <c r="M497" s="615"/>
      <c r="N497" s="615"/>
      <c r="O497" s="615"/>
      <c r="P497" s="615"/>
      <c r="Q497" s="557"/>
      <c r="T497" s="611"/>
    </row>
    <row r="498" spans="1:20">
      <c r="A498" s="596"/>
      <c r="B498" s="596"/>
      <c r="C498" s="596"/>
      <c r="D498" s="596"/>
      <c r="E498" s="596"/>
      <c r="F498" s="596"/>
      <c r="G498" s="596"/>
      <c r="H498" s="596"/>
      <c r="I498" s="596"/>
      <c r="J498" s="596"/>
      <c r="K498" s="597"/>
      <c r="L498" s="596"/>
      <c r="M498" s="596"/>
      <c r="N498" s="596"/>
      <c r="O498" s="596"/>
      <c r="P498" s="596"/>
      <c r="Q498" s="596"/>
      <c r="T498" s="596"/>
    </row>
    <row r="499" spans="1:20" ht="18">
      <c r="A499" s="598"/>
      <c r="B499" s="599"/>
      <c r="C499" s="599"/>
      <c r="D499" s="599"/>
      <c r="E499" s="581"/>
      <c r="F499" s="581"/>
      <c r="G499" s="600"/>
      <c r="H499" s="600"/>
      <c r="I499" s="600"/>
      <c r="J499" s="600"/>
      <c r="K499" s="601"/>
      <c r="L499" s="610"/>
      <c r="M499" s="603"/>
      <c r="N499" s="603"/>
      <c r="O499" s="603"/>
      <c r="P499" s="603"/>
      <c r="Q499" s="557"/>
      <c r="T499" s="534"/>
    </row>
    <row r="500" spans="1:20" ht="18">
      <c r="A500" s="596"/>
      <c r="B500" s="599"/>
      <c r="C500" s="599"/>
      <c r="D500" s="599"/>
      <c r="E500" s="611"/>
      <c r="F500" s="612"/>
      <c r="G500" s="613"/>
      <c r="H500" s="613"/>
      <c r="I500" s="613"/>
      <c r="J500" s="613"/>
      <c r="K500" s="614"/>
      <c r="L500" s="610"/>
      <c r="N500" s="615"/>
      <c r="O500" s="615"/>
      <c r="P500" s="615"/>
      <c r="Q500" s="557"/>
      <c r="T500" s="611"/>
    </row>
    <row r="501" spans="1:20" ht="18">
      <c r="A501" s="596"/>
      <c r="B501" s="599"/>
      <c r="C501" s="599"/>
      <c r="D501" s="599"/>
      <c r="E501" s="611"/>
      <c r="F501" s="612"/>
      <c r="G501" s="613"/>
      <c r="H501" s="613"/>
      <c r="I501" s="613"/>
      <c r="J501" s="613"/>
      <c r="K501" s="614"/>
      <c r="L501" s="610"/>
      <c r="M501" s="615"/>
      <c r="N501" s="615"/>
      <c r="O501" s="615"/>
      <c r="P501" s="615"/>
      <c r="Q501" s="557"/>
      <c r="T501" s="611"/>
    </row>
    <row r="502" spans="1:20" ht="18">
      <c r="A502" s="596"/>
      <c r="B502" s="599"/>
      <c r="C502" s="599"/>
      <c r="D502" s="599"/>
      <c r="E502" s="611"/>
      <c r="F502" s="612"/>
      <c r="G502" s="613"/>
      <c r="H502" s="613"/>
      <c r="I502" s="613"/>
      <c r="J502" s="613"/>
      <c r="K502" s="614"/>
      <c r="L502" s="610"/>
      <c r="M502" s="615"/>
      <c r="N502" s="615"/>
      <c r="O502" s="615"/>
      <c r="P502" s="615"/>
      <c r="Q502" s="557"/>
      <c r="T502" s="611"/>
    </row>
    <row r="503" spans="1:20" ht="18">
      <c r="A503" s="596"/>
      <c r="B503" s="599"/>
      <c r="C503" s="599"/>
      <c r="D503" s="599"/>
      <c r="E503" s="611"/>
      <c r="F503" s="581"/>
      <c r="G503" s="613"/>
      <c r="H503" s="613"/>
      <c r="I503" s="613"/>
      <c r="J503" s="613"/>
      <c r="K503" s="614"/>
      <c r="L503" s="610"/>
      <c r="M503" s="615"/>
      <c r="N503" s="615"/>
      <c r="O503" s="615"/>
      <c r="P503" s="615"/>
      <c r="Q503" s="557"/>
      <c r="T503" s="611"/>
    </row>
    <row r="504" spans="1:20" ht="18">
      <c r="A504" s="596"/>
      <c r="B504" s="599"/>
      <c r="C504" s="599"/>
      <c r="D504" s="599"/>
      <c r="E504" s="611"/>
      <c r="F504" s="581"/>
      <c r="G504" s="613"/>
      <c r="H504" s="613"/>
      <c r="I504" s="613"/>
      <c r="J504" s="613"/>
      <c r="K504" s="614"/>
      <c r="L504" s="610"/>
      <c r="M504" s="615"/>
      <c r="N504" s="615"/>
      <c r="O504" s="615"/>
      <c r="P504" s="615"/>
      <c r="Q504" s="557"/>
      <c r="T504" s="611"/>
    </row>
    <row r="505" spans="1:20" ht="18">
      <c r="A505" s="596"/>
      <c r="B505" s="599"/>
      <c r="C505" s="599"/>
      <c r="D505" s="599"/>
      <c r="E505" s="611"/>
      <c r="F505" s="581"/>
      <c r="G505" s="613"/>
      <c r="H505" s="613"/>
      <c r="I505" s="613"/>
      <c r="J505" s="613"/>
      <c r="K505" s="614"/>
      <c r="L505" s="610"/>
      <c r="M505" s="615"/>
      <c r="N505" s="615"/>
      <c r="O505" s="615"/>
      <c r="P505" s="615"/>
      <c r="Q505" s="557"/>
      <c r="T505" s="611"/>
    </row>
    <row r="506" spans="1:20" ht="18">
      <c r="A506" s="596"/>
      <c r="B506" s="599"/>
      <c r="C506" s="599"/>
      <c r="D506" s="599"/>
      <c r="E506" s="611"/>
      <c r="F506" s="612"/>
      <c r="G506" s="613"/>
      <c r="H506" s="613"/>
      <c r="I506" s="616"/>
      <c r="J506" s="616"/>
      <c r="K506" s="614"/>
      <c r="L506" s="610"/>
      <c r="M506" s="615"/>
      <c r="N506" s="615"/>
      <c r="O506" s="615"/>
      <c r="P506" s="615"/>
      <c r="Q506" s="557"/>
      <c r="T506" s="611"/>
    </row>
    <row r="507" spans="1:20" ht="18">
      <c r="A507" s="596"/>
      <c r="B507" s="599"/>
      <c r="C507" s="599"/>
      <c r="D507" s="599"/>
      <c r="E507" s="611"/>
      <c r="F507" s="612"/>
      <c r="G507" s="613"/>
      <c r="H507" s="613"/>
      <c r="I507" s="613"/>
      <c r="J507" s="613"/>
      <c r="K507" s="614"/>
      <c r="L507" s="610"/>
      <c r="M507" s="615"/>
      <c r="N507" s="615"/>
      <c r="O507" s="615"/>
      <c r="P507" s="615"/>
      <c r="Q507" s="557"/>
      <c r="T507" s="611"/>
    </row>
    <row r="508" spans="1:20" ht="18">
      <c r="A508" s="596"/>
      <c r="B508" s="599"/>
      <c r="C508" s="599"/>
      <c r="D508" s="599"/>
      <c r="E508" s="611"/>
      <c r="F508" s="612"/>
      <c r="G508" s="613"/>
      <c r="H508" s="613"/>
      <c r="I508" s="613"/>
      <c r="J508" s="613"/>
      <c r="K508" s="614"/>
      <c r="L508" s="610"/>
      <c r="M508" s="615"/>
      <c r="N508" s="615"/>
      <c r="O508" s="615"/>
      <c r="P508" s="615"/>
      <c r="Q508" s="557"/>
      <c r="T508" s="611"/>
    </row>
    <row r="509" spans="1:20">
      <c r="A509" s="596"/>
      <c r="B509" s="596"/>
      <c r="C509" s="596"/>
      <c r="D509" s="596"/>
      <c r="E509" s="596"/>
      <c r="F509" s="596"/>
      <c r="G509" s="596"/>
      <c r="H509" s="596"/>
      <c r="I509" s="596"/>
      <c r="J509" s="596"/>
      <c r="K509" s="597"/>
      <c r="L509" s="596"/>
      <c r="M509" s="596"/>
      <c r="N509" s="596"/>
      <c r="O509" s="596"/>
      <c r="P509" s="596"/>
      <c r="Q509" s="596"/>
      <c r="T509" s="596"/>
    </row>
  </sheetData>
  <autoFilter ref="A2:T128" xr:uid="{00000000-0009-0000-0000-000001000000}"/>
  <mergeCells count="3">
    <mergeCell ref="G1:I1"/>
    <mergeCell ref="M1:N1"/>
    <mergeCell ref="U1:U2"/>
  </mergeCells>
  <pageMargins left="0.39370078740157483" right="0.39370078740157483" top="0.59055118110236227" bottom="0.59055118110236227" header="0.31496062992125984" footer="0.31496062992125984"/>
  <pageSetup paperSize="9" scale="52" fitToWidth="0" fitToHeight="0" orientation="landscape" r:id="rId1"/>
  <headerFooter>
    <oddHeader>&amp;LSOU Automobilní HK&amp;CVýkaz výměr&amp;RChladírenská technologie</oddHeader>
    <oddFooter>&amp;LProforTech s.r.o.
Zámecká 267 | CZ 391 37 Chotoviny | Czech Republic&amp;R&amp;P/&amp;N</oddFooter>
  </headerFooter>
  <colBreaks count="1" manualBreakCount="1">
    <brk id="20" max="222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.199999999999999"/>
  <cols>
    <col min="1" max="1" width="8.28515625" style="72" customWidth="1"/>
    <col min="2" max="2" width="1.7109375" style="72" customWidth="1"/>
    <col min="3" max="4" width="5" style="72" customWidth="1"/>
    <col min="5" max="5" width="11.7109375" style="72" customWidth="1"/>
    <col min="6" max="6" width="9.140625" style="72" customWidth="1"/>
    <col min="7" max="7" width="5" style="72" customWidth="1"/>
    <col min="8" max="8" width="77.85546875" style="72" customWidth="1"/>
    <col min="9" max="10" width="20" style="72" customWidth="1"/>
    <col min="11" max="11" width="1.7109375" style="72" customWidth="1"/>
  </cols>
  <sheetData>
    <row r="1" spans="2:11" customFormat="1" ht="37.5" customHeight="1"/>
    <row r="2" spans="2:11" customFormat="1" ht="7.5" customHeight="1">
      <c r="B2" s="73"/>
      <c r="C2" s="74"/>
      <c r="D2" s="74"/>
      <c r="E2" s="74"/>
      <c r="F2" s="74"/>
      <c r="G2" s="74"/>
      <c r="H2" s="74"/>
      <c r="I2" s="74"/>
      <c r="J2" s="74"/>
      <c r="K2" s="75"/>
    </row>
    <row r="3" spans="2:11" s="7" customFormat="1" ht="45" customHeight="1">
      <c r="B3" s="76"/>
      <c r="C3" s="693" t="s">
        <v>126</v>
      </c>
      <c r="D3" s="693"/>
      <c r="E3" s="693"/>
      <c r="F3" s="693"/>
      <c r="G3" s="693"/>
      <c r="H3" s="693"/>
      <c r="I3" s="693"/>
      <c r="J3" s="693"/>
      <c r="K3" s="77"/>
    </row>
    <row r="4" spans="2:11" customFormat="1" ht="25.5" customHeight="1">
      <c r="B4" s="78"/>
      <c r="C4" s="692" t="s">
        <v>127</v>
      </c>
      <c r="D4" s="692"/>
      <c r="E4" s="692"/>
      <c r="F4" s="692"/>
      <c r="G4" s="692"/>
      <c r="H4" s="692"/>
      <c r="I4" s="692"/>
      <c r="J4" s="692"/>
      <c r="K4" s="79"/>
    </row>
    <row r="5" spans="2:11" customFormat="1" ht="5.25" customHeight="1">
      <c r="B5" s="78"/>
      <c r="C5" s="80"/>
      <c r="D5" s="80"/>
      <c r="E5" s="80"/>
      <c r="F5" s="80"/>
      <c r="G5" s="80"/>
      <c r="H5" s="80"/>
      <c r="I5" s="80"/>
      <c r="J5" s="80"/>
      <c r="K5" s="79"/>
    </row>
    <row r="6" spans="2:11" customFormat="1" ht="15" customHeight="1">
      <c r="B6" s="78"/>
      <c r="C6" s="691" t="s">
        <v>128</v>
      </c>
      <c r="D6" s="691"/>
      <c r="E6" s="691"/>
      <c r="F6" s="691"/>
      <c r="G6" s="691"/>
      <c r="H6" s="691"/>
      <c r="I6" s="691"/>
      <c r="J6" s="691"/>
      <c r="K6" s="79"/>
    </row>
    <row r="7" spans="2:11" customFormat="1" ht="15" customHeight="1">
      <c r="B7" s="82"/>
      <c r="C7" s="691" t="s">
        <v>129</v>
      </c>
      <c r="D7" s="691"/>
      <c r="E7" s="691"/>
      <c r="F7" s="691"/>
      <c r="G7" s="691"/>
      <c r="H7" s="691"/>
      <c r="I7" s="691"/>
      <c r="J7" s="691"/>
      <c r="K7" s="79"/>
    </row>
    <row r="8" spans="2:11" customFormat="1" ht="12.75" customHeight="1">
      <c r="B8" s="82"/>
      <c r="C8" s="81"/>
      <c r="D8" s="81"/>
      <c r="E8" s="81"/>
      <c r="F8" s="81"/>
      <c r="G8" s="81"/>
      <c r="H8" s="81"/>
      <c r="I8" s="81"/>
      <c r="J8" s="81"/>
      <c r="K8" s="79"/>
    </row>
    <row r="9" spans="2:11" customFormat="1" ht="15" customHeight="1">
      <c r="B9" s="82"/>
      <c r="C9" s="691" t="s">
        <v>130</v>
      </c>
      <c r="D9" s="691"/>
      <c r="E9" s="691"/>
      <c r="F9" s="691"/>
      <c r="G9" s="691"/>
      <c r="H9" s="691"/>
      <c r="I9" s="691"/>
      <c r="J9" s="691"/>
      <c r="K9" s="79"/>
    </row>
    <row r="10" spans="2:11" customFormat="1" ht="15" customHeight="1">
      <c r="B10" s="82"/>
      <c r="C10" s="81"/>
      <c r="D10" s="691" t="s">
        <v>131</v>
      </c>
      <c r="E10" s="691"/>
      <c r="F10" s="691"/>
      <c r="G10" s="691"/>
      <c r="H10" s="691"/>
      <c r="I10" s="691"/>
      <c r="J10" s="691"/>
      <c r="K10" s="79"/>
    </row>
    <row r="11" spans="2:11" customFormat="1" ht="15" customHeight="1">
      <c r="B11" s="82"/>
      <c r="C11" s="83"/>
      <c r="D11" s="691" t="s">
        <v>132</v>
      </c>
      <c r="E11" s="691"/>
      <c r="F11" s="691"/>
      <c r="G11" s="691"/>
      <c r="H11" s="691"/>
      <c r="I11" s="691"/>
      <c r="J11" s="691"/>
      <c r="K11" s="79"/>
    </row>
    <row r="12" spans="2:11" customFormat="1" ht="15" customHeight="1">
      <c r="B12" s="82"/>
      <c r="C12" s="83"/>
      <c r="D12" s="81"/>
      <c r="E12" s="81"/>
      <c r="F12" s="81"/>
      <c r="G12" s="81"/>
      <c r="H12" s="81"/>
      <c r="I12" s="81"/>
      <c r="J12" s="81"/>
      <c r="K12" s="79"/>
    </row>
    <row r="13" spans="2:11" customFormat="1" ht="15" customHeight="1">
      <c r="B13" s="82"/>
      <c r="C13" s="83"/>
      <c r="D13" s="84" t="s">
        <v>133</v>
      </c>
      <c r="E13" s="81"/>
      <c r="F13" s="81"/>
      <c r="G13" s="81"/>
      <c r="H13" s="81"/>
      <c r="I13" s="81"/>
      <c r="J13" s="81"/>
      <c r="K13" s="79"/>
    </row>
    <row r="14" spans="2:11" customFormat="1" ht="12.75" customHeight="1">
      <c r="B14" s="82"/>
      <c r="C14" s="83"/>
      <c r="D14" s="83"/>
      <c r="E14" s="83"/>
      <c r="F14" s="83"/>
      <c r="G14" s="83"/>
      <c r="H14" s="83"/>
      <c r="I14" s="83"/>
      <c r="J14" s="83"/>
      <c r="K14" s="79"/>
    </row>
    <row r="15" spans="2:11" customFormat="1" ht="15" customHeight="1">
      <c r="B15" s="82"/>
      <c r="C15" s="83"/>
      <c r="D15" s="691" t="s">
        <v>134</v>
      </c>
      <c r="E15" s="691"/>
      <c r="F15" s="691"/>
      <c r="G15" s="691"/>
      <c r="H15" s="691"/>
      <c r="I15" s="691"/>
      <c r="J15" s="691"/>
      <c r="K15" s="79"/>
    </row>
    <row r="16" spans="2:11" customFormat="1" ht="15" customHeight="1">
      <c r="B16" s="82"/>
      <c r="C16" s="83"/>
      <c r="D16" s="691" t="s">
        <v>135</v>
      </c>
      <c r="E16" s="691"/>
      <c r="F16" s="691"/>
      <c r="G16" s="691"/>
      <c r="H16" s="691"/>
      <c r="I16" s="691"/>
      <c r="J16" s="691"/>
      <c r="K16" s="79"/>
    </row>
    <row r="17" spans="2:11" customFormat="1" ht="15" customHeight="1">
      <c r="B17" s="82"/>
      <c r="C17" s="83"/>
      <c r="D17" s="691" t="s">
        <v>136</v>
      </c>
      <c r="E17" s="691"/>
      <c r="F17" s="691"/>
      <c r="G17" s="691"/>
      <c r="H17" s="691"/>
      <c r="I17" s="691"/>
      <c r="J17" s="691"/>
      <c r="K17" s="79"/>
    </row>
    <row r="18" spans="2:11" customFormat="1" ht="15" customHeight="1">
      <c r="B18" s="82"/>
      <c r="C18" s="83"/>
      <c r="D18" s="83"/>
      <c r="E18" s="85" t="s">
        <v>78</v>
      </c>
      <c r="F18" s="691" t="s">
        <v>137</v>
      </c>
      <c r="G18" s="691"/>
      <c r="H18" s="691"/>
      <c r="I18" s="691"/>
      <c r="J18" s="691"/>
      <c r="K18" s="79"/>
    </row>
    <row r="19" spans="2:11" customFormat="1" ht="15" customHeight="1">
      <c r="B19" s="82"/>
      <c r="C19" s="83"/>
      <c r="D19" s="83"/>
      <c r="E19" s="85" t="s">
        <v>138</v>
      </c>
      <c r="F19" s="691" t="s">
        <v>139</v>
      </c>
      <c r="G19" s="691"/>
      <c r="H19" s="691"/>
      <c r="I19" s="691"/>
      <c r="J19" s="691"/>
      <c r="K19" s="79"/>
    </row>
    <row r="20" spans="2:11" customFormat="1" ht="15" customHeight="1">
      <c r="B20" s="82"/>
      <c r="C20" s="83"/>
      <c r="D20" s="83"/>
      <c r="E20" s="85" t="s">
        <v>140</v>
      </c>
      <c r="F20" s="691" t="s">
        <v>141</v>
      </c>
      <c r="G20" s="691"/>
      <c r="H20" s="691"/>
      <c r="I20" s="691"/>
      <c r="J20" s="691"/>
      <c r="K20" s="79"/>
    </row>
    <row r="21" spans="2:11" customFormat="1" ht="15" customHeight="1">
      <c r="B21" s="82"/>
      <c r="C21" s="83"/>
      <c r="D21" s="83"/>
      <c r="E21" s="85" t="s">
        <v>142</v>
      </c>
      <c r="F21" s="691" t="s">
        <v>143</v>
      </c>
      <c r="G21" s="691"/>
      <c r="H21" s="691"/>
      <c r="I21" s="691"/>
      <c r="J21" s="691"/>
      <c r="K21" s="79"/>
    </row>
    <row r="22" spans="2:11" customFormat="1" ht="15" customHeight="1">
      <c r="B22" s="82"/>
      <c r="C22" s="83"/>
      <c r="D22" s="83"/>
      <c r="E22" s="85" t="s">
        <v>144</v>
      </c>
      <c r="F22" s="691" t="s">
        <v>145</v>
      </c>
      <c r="G22" s="691"/>
      <c r="H22" s="691"/>
      <c r="I22" s="691"/>
      <c r="J22" s="691"/>
      <c r="K22" s="79"/>
    </row>
    <row r="23" spans="2:11" customFormat="1" ht="15" customHeight="1">
      <c r="B23" s="82"/>
      <c r="C23" s="83"/>
      <c r="D23" s="83"/>
      <c r="E23" s="85" t="s">
        <v>146</v>
      </c>
      <c r="F23" s="691" t="s">
        <v>147</v>
      </c>
      <c r="G23" s="691"/>
      <c r="H23" s="691"/>
      <c r="I23" s="691"/>
      <c r="J23" s="691"/>
      <c r="K23" s="79"/>
    </row>
    <row r="24" spans="2:11" customFormat="1" ht="12.75" customHeight="1">
      <c r="B24" s="82"/>
      <c r="C24" s="83"/>
      <c r="D24" s="83"/>
      <c r="E24" s="83"/>
      <c r="F24" s="83"/>
      <c r="G24" s="83"/>
      <c r="H24" s="83"/>
      <c r="I24" s="83"/>
      <c r="J24" s="83"/>
      <c r="K24" s="79"/>
    </row>
    <row r="25" spans="2:11" customFormat="1" ht="15" customHeight="1">
      <c r="B25" s="82"/>
      <c r="C25" s="691" t="s">
        <v>148</v>
      </c>
      <c r="D25" s="691"/>
      <c r="E25" s="691"/>
      <c r="F25" s="691"/>
      <c r="G25" s="691"/>
      <c r="H25" s="691"/>
      <c r="I25" s="691"/>
      <c r="J25" s="691"/>
      <c r="K25" s="79"/>
    </row>
    <row r="26" spans="2:11" customFormat="1" ht="15" customHeight="1">
      <c r="B26" s="82"/>
      <c r="C26" s="691" t="s">
        <v>149</v>
      </c>
      <c r="D26" s="691"/>
      <c r="E26" s="691"/>
      <c r="F26" s="691"/>
      <c r="G26" s="691"/>
      <c r="H26" s="691"/>
      <c r="I26" s="691"/>
      <c r="J26" s="691"/>
      <c r="K26" s="79"/>
    </row>
    <row r="27" spans="2:11" customFormat="1" ht="15" customHeight="1">
      <c r="B27" s="82"/>
      <c r="C27" s="81"/>
      <c r="D27" s="691" t="s">
        <v>150</v>
      </c>
      <c r="E27" s="691"/>
      <c r="F27" s="691"/>
      <c r="G27" s="691"/>
      <c r="H27" s="691"/>
      <c r="I27" s="691"/>
      <c r="J27" s="691"/>
      <c r="K27" s="79"/>
    </row>
    <row r="28" spans="2:11" customFormat="1" ht="15" customHeight="1">
      <c r="B28" s="82"/>
      <c r="C28" s="83"/>
      <c r="D28" s="691" t="s">
        <v>151</v>
      </c>
      <c r="E28" s="691"/>
      <c r="F28" s="691"/>
      <c r="G28" s="691"/>
      <c r="H28" s="691"/>
      <c r="I28" s="691"/>
      <c r="J28" s="691"/>
      <c r="K28" s="79"/>
    </row>
    <row r="29" spans="2:11" customFormat="1" ht="12.75" customHeight="1">
      <c r="B29" s="82"/>
      <c r="C29" s="83"/>
      <c r="D29" s="83"/>
      <c r="E29" s="83"/>
      <c r="F29" s="83"/>
      <c r="G29" s="83"/>
      <c r="H29" s="83"/>
      <c r="I29" s="83"/>
      <c r="J29" s="83"/>
      <c r="K29" s="79"/>
    </row>
    <row r="30" spans="2:11" customFormat="1" ht="15" customHeight="1">
      <c r="B30" s="82"/>
      <c r="C30" s="83"/>
      <c r="D30" s="691" t="s">
        <v>152</v>
      </c>
      <c r="E30" s="691"/>
      <c r="F30" s="691"/>
      <c r="G30" s="691"/>
      <c r="H30" s="691"/>
      <c r="I30" s="691"/>
      <c r="J30" s="691"/>
      <c r="K30" s="79"/>
    </row>
    <row r="31" spans="2:11" customFormat="1" ht="15" customHeight="1">
      <c r="B31" s="82"/>
      <c r="C31" s="83"/>
      <c r="D31" s="691" t="s">
        <v>153</v>
      </c>
      <c r="E31" s="691"/>
      <c r="F31" s="691"/>
      <c r="G31" s="691"/>
      <c r="H31" s="691"/>
      <c r="I31" s="691"/>
      <c r="J31" s="691"/>
      <c r="K31" s="79"/>
    </row>
    <row r="32" spans="2:11" customFormat="1" ht="12.75" customHeight="1">
      <c r="B32" s="82"/>
      <c r="C32" s="83"/>
      <c r="D32" s="83"/>
      <c r="E32" s="83"/>
      <c r="F32" s="83"/>
      <c r="G32" s="83"/>
      <c r="H32" s="83"/>
      <c r="I32" s="83"/>
      <c r="J32" s="83"/>
      <c r="K32" s="79"/>
    </row>
    <row r="33" spans="2:11" customFormat="1" ht="15" customHeight="1">
      <c r="B33" s="82"/>
      <c r="C33" s="83"/>
      <c r="D33" s="691" t="s">
        <v>154</v>
      </c>
      <c r="E33" s="691"/>
      <c r="F33" s="691"/>
      <c r="G33" s="691"/>
      <c r="H33" s="691"/>
      <c r="I33" s="691"/>
      <c r="J33" s="691"/>
      <c r="K33" s="79"/>
    </row>
    <row r="34" spans="2:11" customFormat="1" ht="15" customHeight="1">
      <c r="B34" s="82"/>
      <c r="C34" s="83"/>
      <c r="D34" s="691" t="s">
        <v>155</v>
      </c>
      <c r="E34" s="691"/>
      <c r="F34" s="691"/>
      <c r="G34" s="691"/>
      <c r="H34" s="691"/>
      <c r="I34" s="691"/>
      <c r="J34" s="691"/>
      <c r="K34" s="79"/>
    </row>
    <row r="35" spans="2:11" customFormat="1" ht="15" customHeight="1">
      <c r="B35" s="82"/>
      <c r="C35" s="83"/>
      <c r="D35" s="691" t="s">
        <v>156</v>
      </c>
      <c r="E35" s="691"/>
      <c r="F35" s="691"/>
      <c r="G35" s="691"/>
      <c r="H35" s="691"/>
      <c r="I35" s="691"/>
      <c r="J35" s="691"/>
      <c r="K35" s="79"/>
    </row>
    <row r="36" spans="2:11" customFormat="1" ht="15" customHeight="1">
      <c r="B36" s="82"/>
      <c r="C36" s="83"/>
      <c r="D36" s="81"/>
      <c r="E36" s="84" t="s">
        <v>108</v>
      </c>
      <c r="F36" s="81"/>
      <c r="G36" s="691" t="s">
        <v>157</v>
      </c>
      <c r="H36" s="691"/>
      <c r="I36" s="691"/>
      <c r="J36" s="691"/>
      <c r="K36" s="79"/>
    </row>
    <row r="37" spans="2:11" customFormat="1" ht="30.75" customHeight="1">
      <c r="B37" s="82"/>
      <c r="C37" s="83"/>
      <c r="D37" s="81"/>
      <c r="E37" s="84" t="s">
        <v>158</v>
      </c>
      <c r="F37" s="81"/>
      <c r="G37" s="691" t="s">
        <v>159</v>
      </c>
      <c r="H37" s="691"/>
      <c r="I37" s="691"/>
      <c r="J37" s="691"/>
      <c r="K37" s="79"/>
    </row>
    <row r="38" spans="2:11" customFormat="1" ht="15" customHeight="1">
      <c r="B38" s="82"/>
      <c r="C38" s="83"/>
      <c r="D38" s="81"/>
      <c r="E38" s="84" t="s">
        <v>52</v>
      </c>
      <c r="F38" s="81"/>
      <c r="G38" s="691" t="s">
        <v>160</v>
      </c>
      <c r="H38" s="691"/>
      <c r="I38" s="691"/>
      <c r="J38" s="691"/>
      <c r="K38" s="79"/>
    </row>
    <row r="39" spans="2:11" customFormat="1" ht="15" customHeight="1">
      <c r="B39" s="82"/>
      <c r="C39" s="83"/>
      <c r="D39" s="81"/>
      <c r="E39" s="84" t="s">
        <v>53</v>
      </c>
      <c r="F39" s="81"/>
      <c r="G39" s="691" t="s">
        <v>161</v>
      </c>
      <c r="H39" s="691"/>
      <c r="I39" s="691"/>
      <c r="J39" s="691"/>
      <c r="K39" s="79"/>
    </row>
    <row r="40" spans="2:11" customFormat="1" ht="15" customHeight="1">
      <c r="B40" s="82"/>
      <c r="C40" s="83"/>
      <c r="D40" s="81"/>
      <c r="E40" s="84" t="s">
        <v>109</v>
      </c>
      <c r="F40" s="81"/>
      <c r="G40" s="691" t="s">
        <v>162</v>
      </c>
      <c r="H40" s="691"/>
      <c r="I40" s="691"/>
      <c r="J40" s="691"/>
      <c r="K40" s="79"/>
    </row>
    <row r="41" spans="2:11" customFormat="1" ht="15" customHeight="1">
      <c r="B41" s="82"/>
      <c r="C41" s="83"/>
      <c r="D41" s="81"/>
      <c r="E41" s="84" t="s">
        <v>110</v>
      </c>
      <c r="F41" s="81"/>
      <c r="G41" s="691" t="s">
        <v>163</v>
      </c>
      <c r="H41" s="691"/>
      <c r="I41" s="691"/>
      <c r="J41" s="691"/>
      <c r="K41" s="79"/>
    </row>
    <row r="42" spans="2:11" customFormat="1" ht="15" customHeight="1">
      <c r="B42" s="82"/>
      <c r="C42" s="83"/>
      <c r="D42" s="81"/>
      <c r="E42" s="84" t="s">
        <v>164</v>
      </c>
      <c r="F42" s="81"/>
      <c r="G42" s="691" t="s">
        <v>165</v>
      </c>
      <c r="H42" s="691"/>
      <c r="I42" s="691"/>
      <c r="J42" s="691"/>
      <c r="K42" s="79"/>
    </row>
    <row r="43" spans="2:11" customFormat="1" ht="15" customHeight="1">
      <c r="B43" s="82"/>
      <c r="C43" s="83"/>
      <c r="D43" s="81"/>
      <c r="E43" s="84"/>
      <c r="F43" s="81"/>
      <c r="G43" s="691" t="s">
        <v>166</v>
      </c>
      <c r="H43" s="691"/>
      <c r="I43" s="691"/>
      <c r="J43" s="691"/>
      <c r="K43" s="79"/>
    </row>
    <row r="44" spans="2:11" customFormat="1" ht="15" customHeight="1">
      <c r="B44" s="82"/>
      <c r="C44" s="83"/>
      <c r="D44" s="81"/>
      <c r="E44" s="84" t="s">
        <v>167</v>
      </c>
      <c r="F44" s="81"/>
      <c r="G44" s="691" t="s">
        <v>168</v>
      </c>
      <c r="H44" s="691"/>
      <c r="I44" s="691"/>
      <c r="J44" s="691"/>
      <c r="K44" s="79"/>
    </row>
    <row r="45" spans="2:11" customFormat="1" ht="15" customHeight="1">
      <c r="B45" s="82"/>
      <c r="C45" s="83"/>
      <c r="D45" s="81"/>
      <c r="E45" s="84" t="s">
        <v>112</v>
      </c>
      <c r="F45" s="81"/>
      <c r="G45" s="691" t="s">
        <v>169</v>
      </c>
      <c r="H45" s="691"/>
      <c r="I45" s="691"/>
      <c r="J45" s="691"/>
      <c r="K45" s="79"/>
    </row>
    <row r="46" spans="2:11" customFormat="1" ht="12.75" customHeight="1">
      <c r="B46" s="82"/>
      <c r="C46" s="83"/>
      <c r="D46" s="81"/>
      <c r="E46" s="81"/>
      <c r="F46" s="81"/>
      <c r="G46" s="81"/>
      <c r="H46" s="81"/>
      <c r="I46" s="81"/>
      <c r="J46" s="81"/>
      <c r="K46" s="79"/>
    </row>
    <row r="47" spans="2:11" customFormat="1" ht="15" customHeight="1">
      <c r="B47" s="82"/>
      <c r="C47" s="83"/>
      <c r="D47" s="691" t="s">
        <v>170</v>
      </c>
      <c r="E47" s="691"/>
      <c r="F47" s="691"/>
      <c r="G47" s="691"/>
      <c r="H47" s="691"/>
      <c r="I47" s="691"/>
      <c r="J47" s="691"/>
      <c r="K47" s="79"/>
    </row>
    <row r="48" spans="2:11" customFormat="1" ht="15" customHeight="1">
      <c r="B48" s="82"/>
      <c r="C48" s="83"/>
      <c r="D48" s="83"/>
      <c r="E48" s="691" t="s">
        <v>171</v>
      </c>
      <c r="F48" s="691"/>
      <c r="G48" s="691"/>
      <c r="H48" s="691"/>
      <c r="I48" s="691"/>
      <c r="J48" s="691"/>
      <c r="K48" s="79"/>
    </row>
    <row r="49" spans="2:11" customFormat="1" ht="15" customHeight="1">
      <c r="B49" s="82"/>
      <c r="C49" s="83"/>
      <c r="D49" s="83"/>
      <c r="E49" s="691" t="s">
        <v>172</v>
      </c>
      <c r="F49" s="691"/>
      <c r="G49" s="691"/>
      <c r="H49" s="691"/>
      <c r="I49" s="691"/>
      <c r="J49" s="691"/>
      <c r="K49" s="79"/>
    </row>
    <row r="50" spans="2:11" customFormat="1" ht="15" customHeight="1">
      <c r="B50" s="82"/>
      <c r="C50" s="83"/>
      <c r="D50" s="83"/>
      <c r="E50" s="691" t="s">
        <v>173</v>
      </c>
      <c r="F50" s="691"/>
      <c r="G50" s="691"/>
      <c r="H50" s="691"/>
      <c r="I50" s="691"/>
      <c r="J50" s="691"/>
      <c r="K50" s="79"/>
    </row>
    <row r="51" spans="2:11" customFormat="1" ht="15" customHeight="1">
      <c r="B51" s="82"/>
      <c r="C51" s="83"/>
      <c r="D51" s="691" t="s">
        <v>174</v>
      </c>
      <c r="E51" s="691"/>
      <c r="F51" s="691"/>
      <c r="G51" s="691"/>
      <c r="H51" s="691"/>
      <c r="I51" s="691"/>
      <c r="J51" s="691"/>
      <c r="K51" s="79"/>
    </row>
    <row r="52" spans="2:11" customFormat="1" ht="25.5" customHeight="1">
      <c r="B52" s="78"/>
      <c r="C52" s="692" t="s">
        <v>175</v>
      </c>
      <c r="D52" s="692"/>
      <c r="E52" s="692"/>
      <c r="F52" s="692"/>
      <c r="G52" s="692"/>
      <c r="H52" s="692"/>
      <c r="I52" s="692"/>
      <c r="J52" s="692"/>
      <c r="K52" s="79"/>
    </row>
    <row r="53" spans="2:11" customFormat="1" ht="5.25" customHeight="1">
      <c r="B53" s="78"/>
      <c r="C53" s="80"/>
      <c r="D53" s="80"/>
      <c r="E53" s="80"/>
      <c r="F53" s="80"/>
      <c r="G53" s="80"/>
      <c r="H53" s="80"/>
      <c r="I53" s="80"/>
      <c r="J53" s="80"/>
      <c r="K53" s="79"/>
    </row>
    <row r="54" spans="2:11" customFormat="1" ht="15" customHeight="1">
      <c r="B54" s="78"/>
      <c r="C54" s="691" t="s">
        <v>176</v>
      </c>
      <c r="D54" s="691"/>
      <c r="E54" s="691"/>
      <c r="F54" s="691"/>
      <c r="G54" s="691"/>
      <c r="H54" s="691"/>
      <c r="I54" s="691"/>
      <c r="J54" s="691"/>
      <c r="K54" s="79"/>
    </row>
    <row r="55" spans="2:11" customFormat="1" ht="15" customHeight="1">
      <c r="B55" s="78"/>
      <c r="C55" s="691" t="s">
        <v>177</v>
      </c>
      <c r="D55" s="691"/>
      <c r="E55" s="691"/>
      <c r="F55" s="691"/>
      <c r="G55" s="691"/>
      <c r="H55" s="691"/>
      <c r="I55" s="691"/>
      <c r="J55" s="691"/>
      <c r="K55" s="79"/>
    </row>
    <row r="56" spans="2:11" customFormat="1" ht="12.75" customHeight="1">
      <c r="B56" s="78"/>
      <c r="C56" s="81"/>
      <c r="D56" s="81"/>
      <c r="E56" s="81"/>
      <c r="F56" s="81"/>
      <c r="G56" s="81"/>
      <c r="H56" s="81"/>
      <c r="I56" s="81"/>
      <c r="J56" s="81"/>
      <c r="K56" s="79"/>
    </row>
    <row r="57" spans="2:11" customFormat="1" ht="15" customHeight="1">
      <c r="B57" s="78"/>
      <c r="C57" s="691" t="s">
        <v>178</v>
      </c>
      <c r="D57" s="691"/>
      <c r="E57" s="691"/>
      <c r="F57" s="691"/>
      <c r="G57" s="691"/>
      <c r="H57" s="691"/>
      <c r="I57" s="691"/>
      <c r="J57" s="691"/>
      <c r="K57" s="79"/>
    </row>
    <row r="58" spans="2:11" customFormat="1" ht="15" customHeight="1">
      <c r="B58" s="78"/>
      <c r="C58" s="83"/>
      <c r="D58" s="691" t="s">
        <v>179</v>
      </c>
      <c r="E58" s="691"/>
      <c r="F58" s="691"/>
      <c r="G58" s="691"/>
      <c r="H58" s="691"/>
      <c r="I58" s="691"/>
      <c r="J58" s="691"/>
      <c r="K58" s="79"/>
    </row>
    <row r="59" spans="2:11" customFormat="1" ht="15" customHeight="1">
      <c r="B59" s="78"/>
      <c r="C59" s="83"/>
      <c r="D59" s="691" t="s">
        <v>180</v>
      </c>
      <c r="E59" s="691"/>
      <c r="F59" s="691"/>
      <c r="G59" s="691"/>
      <c r="H59" s="691"/>
      <c r="I59" s="691"/>
      <c r="J59" s="691"/>
      <c r="K59" s="79"/>
    </row>
    <row r="60" spans="2:11" customFormat="1" ht="15" customHeight="1">
      <c r="B60" s="78"/>
      <c r="C60" s="83"/>
      <c r="D60" s="691" t="s">
        <v>181</v>
      </c>
      <c r="E60" s="691"/>
      <c r="F60" s="691"/>
      <c r="G60" s="691"/>
      <c r="H60" s="691"/>
      <c r="I60" s="691"/>
      <c r="J60" s="691"/>
      <c r="K60" s="79"/>
    </row>
    <row r="61" spans="2:11" customFormat="1" ht="15" customHeight="1">
      <c r="B61" s="78"/>
      <c r="C61" s="83"/>
      <c r="D61" s="691" t="s">
        <v>182</v>
      </c>
      <c r="E61" s="691"/>
      <c r="F61" s="691"/>
      <c r="G61" s="691"/>
      <c r="H61" s="691"/>
      <c r="I61" s="691"/>
      <c r="J61" s="691"/>
      <c r="K61" s="79"/>
    </row>
    <row r="62" spans="2:11" customFormat="1" ht="15" customHeight="1">
      <c r="B62" s="78"/>
      <c r="C62" s="83"/>
      <c r="D62" s="694" t="s">
        <v>183</v>
      </c>
      <c r="E62" s="694"/>
      <c r="F62" s="694"/>
      <c r="G62" s="694"/>
      <c r="H62" s="694"/>
      <c r="I62" s="694"/>
      <c r="J62" s="694"/>
      <c r="K62" s="79"/>
    </row>
    <row r="63" spans="2:11" customFormat="1" ht="15" customHeight="1">
      <c r="B63" s="78"/>
      <c r="C63" s="83"/>
      <c r="D63" s="691" t="s">
        <v>184</v>
      </c>
      <c r="E63" s="691"/>
      <c r="F63" s="691"/>
      <c r="G63" s="691"/>
      <c r="H63" s="691"/>
      <c r="I63" s="691"/>
      <c r="J63" s="691"/>
      <c r="K63" s="79"/>
    </row>
    <row r="64" spans="2:11" customFormat="1" ht="12.75" customHeight="1">
      <c r="B64" s="78"/>
      <c r="C64" s="83"/>
      <c r="D64" s="83"/>
      <c r="E64" s="86"/>
      <c r="F64" s="83"/>
      <c r="G64" s="83"/>
      <c r="H64" s="83"/>
      <c r="I64" s="83"/>
      <c r="J64" s="83"/>
      <c r="K64" s="79"/>
    </row>
    <row r="65" spans="2:11" customFormat="1" ht="15" customHeight="1">
      <c r="B65" s="78"/>
      <c r="C65" s="83"/>
      <c r="D65" s="691" t="s">
        <v>185</v>
      </c>
      <c r="E65" s="691"/>
      <c r="F65" s="691"/>
      <c r="G65" s="691"/>
      <c r="H65" s="691"/>
      <c r="I65" s="691"/>
      <c r="J65" s="691"/>
      <c r="K65" s="79"/>
    </row>
    <row r="66" spans="2:11" customFormat="1" ht="15" customHeight="1">
      <c r="B66" s="78"/>
      <c r="C66" s="83"/>
      <c r="D66" s="694" t="s">
        <v>186</v>
      </c>
      <c r="E66" s="694"/>
      <c r="F66" s="694"/>
      <c r="G66" s="694"/>
      <c r="H66" s="694"/>
      <c r="I66" s="694"/>
      <c r="J66" s="694"/>
      <c r="K66" s="79"/>
    </row>
    <row r="67" spans="2:11" customFormat="1" ht="15" customHeight="1">
      <c r="B67" s="78"/>
      <c r="C67" s="83"/>
      <c r="D67" s="691" t="s">
        <v>187</v>
      </c>
      <c r="E67" s="691"/>
      <c r="F67" s="691"/>
      <c r="G67" s="691"/>
      <c r="H67" s="691"/>
      <c r="I67" s="691"/>
      <c r="J67" s="691"/>
      <c r="K67" s="79"/>
    </row>
    <row r="68" spans="2:11" customFormat="1" ht="15" customHeight="1">
      <c r="B68" s="78"/>
      <c r="C68" s="83"/>
      <c r="D68" s="691" t="s">
        <v>188</v>
      </c>
      <c r="E68" s="691"/>
      <c r="F68" s="691"/>
      <c r="G68" s="691"/>
      <c r="H68" s="691"/>
      <c r="I68" s="691"/>
      <c r="J68" s="691"/>
      <c r="K68" s="79"/>
    </row>
    <row r="69" spans="2:11" customFormat="1" ht="15" customHeight="1">
      <c r="B69" s="78"/>
      <c r="C69" s="83"/>
      <c r="D69" s="691" t="s">
        <v>189</v>
      </c>
      <c r="E69" s="691"/>
      <c r="F69" s="691"/>
      <c r="G69" s="691"/>
      <c r="H69" s="691"/>
      <c r="I69" s="691"/>
      <c r="J69" s="691"/>
      <c r="K69" s="79"/>
    </row>
    <row r="70" spans="2:11" customFormat="1" ht="15" customHeight="1">
      <c r="B70" s="78"/>
      <c r="C70" s="83"/>
      <c r="D70" s="691" t="s">
        <v>190</v>
      </c>
      <c r="E70" s="691"/>
      <c r="F70" s="691"/>
      <c r="G70" s="691"/>
      <c r="H70" s="691"/>
      <c r="I70" s="691"/>
      <c r="J70" s="691"/>
      <c r="K70" s="79"/>
    </row>
    <row r="71" spans="2:11" customFormat="1" ht="12.75" customHeight="1">
      <c r="B71" s="87"/>
      <c r="C71" s="88"/>
      <c r="D71" s="88"/>
      <c r="E71" s="88"/>
      <c r="F71" s="88"/>
      <c r="G71" s="88"/>
      <c r="H71" s="88"/>
      <c r="I71" s="88"/>
      <c r="J71" s="88"/>
      <c r="K71" s="89"/>
    </row>
    <row r="72" spans="2:11" customFormat="1" ht="18.75" customHeight="1">
      <c r="B72" s="90"/>
      <c r="C72" s="90"/>
      <c r="D72" s="90"/>
      <c r="E72" s="90"/>
      <c r="F72" s="90"/>
      <c r="G72" s="90"/>
      <c r="H72" s="90"/>
      <c r="I72" s="90"/>
      <c r="J72" s="90"/>
      <c r="K72" s="91"/>
    </row>
    <row r="73" spans="2:11" customFormat="1" ht="18.75" customHeight="1">
      <c r="B73" s="91"/>
      <c r="C73" s="91"/>
      <c r="D73" s="91"/>
      <c r="E73" s="91"/>
      <c r="F73" s="91"/>
      <c r="G73" s="91"/>
      <c r="H73" s="91"/>
      <c r="I73" s="91"/>
      <c r="J73" s="91"/>
      <c r="K73" s="91"/>
    </row>
    <row r="74" spans="2:11" customFormat="1" ht="7.5" customHeight="1">
      <c r="B74" s="92"/>
      <c r="C74" s="93"/>
      <c r="D74" s="93"/>
      <c r="E74" s="93"/>
      <c r="F74" s="93"/>
      <c r="G74" s="93"/>
      <c r="H74" s="93"/>
      <c r="I74" s="93"/>
      <c r="J74" s="93"/>
      <c r="K74" s="94"/>
    </row>
    <row r="75" spans="2:11" customFormat="1" ht="45" customHeight="1">
      <c r="B75" s="95"/>
      <c r="C75" s="695" t="s">
        <v>191</v>
      </c>
      <c r="D75" s="695"/>
      <c r="E75" s="695"/>
      <c r="F75" s="695"/>
      <c r="G75" s="695"/>
      <c r="H75" s="695"/>
      <c r="I75" s="695"/>
      <c r="J75" s="695"/>
      <c r="K75" s="96"/>
    </row>
    <row r="76" spans="2:11" customFormat="1" ht="17.25" customHeight="1">
      <c r="B76" s="95"/>
      <c r="C76" s="97" t="s">
        <v>192</v>
      </c>
      <c r="D76" s="97"/>
      <c r="E76" s="97"/>
      <c r="F76" s="97" t="s">
        <v>193</v>
      </c>
      <c r="G76" s="98"/>
      <c r="H76" s="97" t="s">
        <v>53</v>
      </c>
      <c r="I76" s="97" t="s">
        <v>56</v>
      </c>
      <c r="J76" s="97" t="s">
        <v>194</v>
      </c>
      <c r="K76" s="96"/>
    </row>
    <row r="77" spans="2:11" customFormat="1" ht="17.25" customHeight="1">
      <c r="B77" s="95"/>
      <c r="C77" s="99" t="s">
        <v>195</v>
      </c>
      <c r="D77" s="99"/>
      <c r="E77" s="99"/>
      <c r="F77" s="100" t="s">
        <v>196</v>
      </c>
      <c r="G77" s="101"/>
      <c r="H77" s="99"/>
      <c r="I77" s="99"/>
      <c r="J77" s="99" t="s">
        <v>197</v>
      </c>
      <c r="K77" s="96"/>
    </row>
    <row r="78" spans="2:11" customFormat="1" ht="5.25" customHeight="1">
      <c r="B78" s="95"/>
      <c r="C78" s="102"/>
      <c r="D78" s="102"/>
      <c r="E78" s="102"/>
      <c r="F78" s="102"/>
      <c r="G78" s="103"/>
      <c r="H78" s="102"/>
      <c r="I78" s="102"/>
      <c r="J78" s="102"/>
      <c r="K78" s="96"/>
    </row>
    <row r="79" spans="2:11" customFormat="1" ht="15" customHeight="1">
      <c r="B79" s="95"/>
      <c r="C79" s="84" t="s">
        <v>52</v>
      </c>
      <c r="D79" s="104"/>
      <c r="E79" s="104"/>
      <c r="F79" s="105" t="s">
        <v>198</v>
      </c>
      <c r="G79" s="106"/>
      <c r="H79" s="84" t="s">
        <v>199</v>
      </c>
      <c r="I79" s="84" t="s">
        <v>200</v>
      </c>
      <c r="J79" s="84">
        <v>20</v>
      </c>
      <c r="K79" s="96"/>
    </row>
    <row r="80" spans="2:11" customFormat="1" ht="15" customHeight="1">
      <c r="B80" s="95"/>
      <c r="C80" s="84" t="s">
        <v>201</v>
      </c>
      <c r="D80" s="84"/>
      <c r="E80" s="84"/>
      <c r="F80" s="105" t="s">
        <v>198</v>
      </c>
      <c r="G80" s="106"/>
      <c r="H80" s="84" t="s">
        <v>202</v>
      </c>
      <c r="I80" s="84" t="s">
        <v>200</v>
      </c>
      <c r="J80" s="84">
        <v>120</v>
      </c>
      <c r="K80" s="96"/>
    </row>
    <row r="81" spans="2:11" customFormat="1" ht="15" customHeight="1">
      <c r="B81" s="107"/>
      <c r="C81" s="84" t="s">
        <v>203</v>
      </c>
      <c r="D81" s="84"/>
      <c r="E81" s="84"/>
      <c r="F81" s="105" t="s">
        <v>204</v>
      </c>
      <c r="G81" s="106"/>
      <c r="H81" s="84" t="s">
        <v>205</v>
      </c>
      <c r="I81" s="84" t="s">
        <v>200</v>
      </c>
      <c r="J81" s="84">
        <v>50</v>
      </c>
      <c r="K81" s="96"/>
    </row>
    <row r="82" spans="2:11" customFormat="1" ht="15" customHeight="1">
      <c r="B82" s="107"/>
      <c r="C82" s="84" t="s">
        <v>206</v>
      </c>
      <c r="D82" s="84"/>
      <c r="E82" s="84"/>
      <c r="F82" s="105" t="s">
        <v>198</v>
      </c>
      <c r="G82" s="106"/>
      <c r="H82" s="84" t="s">
        <v>207</v>
      </c>
      <c r="I82" s="84" t="s">
        <v>208</v>
      </c>
      <c r="J82" s="84"/>
      <c r="K82" s="96"/>
    </row>
    <row r="83" spans="2:11" customFormat="1" ht="15" customHeight="1">
      <c r="B83" s="107"/>
      <c r="C83" s="84" t="s">
        <v>209</v>
      </c>
      <c r="D83" s="84"/>
      <c r="E83" s="84"/>
      <c r="F83" s="105" t="s">
        <v>204</v>
      </c>
      <c r="G83" s="84"/>
      <c r="H83" s="84" t="s">
        <v>210</v>
      </c>
      <c r="I83" s="84" t="s">
        <v>200</v>
      </c>
      <c r="J83" s="84">
        <v>15</v>
      </c>
      <c r="K83" s="96"/>
    </row>
    <row r="84" spans="2:11" customFormat="1" ht="15" customHeight="1">
      <c r="B84" s="107"/>
      <c r="C84" s="84" t="s">
        <v>211</v>
      </c>
      <c r="D84" s="84"/>
      <c r="E84" s="84"/>
      <c r="F84" s="105" t="s">
        <v>204</v>
      </c>
      <c r="G84" s="84"/>
      <c r="H84" s="84" t="s">
        <v>212</v>
      </c>
      <c r="I84" s="84" t="s">
        <v>200</v>
      </c>
      <c r="J84" s="84">
        <v>15</v>
      </c>
      <c r="K84" s="96"/>
    </row>
    <row r="85" spans="2:11" customFormat="1" ht="15" customHeight="1">
      <c r="B85" s="107"/>
      <c r="C85" s="84" t="s">
        <v>213</v>
      </c>
      <c r="D85" s="84"/>
      <c r="E85" s="84"/>
      <c r="F85" s="105" t="s">
        <v>204</v>
      </c>
      <c r="G85" s="84"/>
      <c r="H85" s="84" t="s">
        <v>214</v>
      </c>
      <c r="I85" s="84" t="s">
        <v>200</v>
      </c>
      <c r="J85" s="84">
        <v>20</v>
      </c>
      <c r="K85" s="96"/>
    </row>
    <row r="86" spans="2:11" customFormat="1" ht="15" customHeight="1">
      <c r="B86" s="107"/>
      <c r="C86" s="84" t="s">
        <v>215</v>
      </c>
      <c r="D86" s="84"/>
      <c r="E86" s="84"/>
      <c r="F86" s="105" t="s">
        <v>204</v>
      </c>
      <c r="G86" s="84"/>
      <c r="H86" s="84" t="s">
        <v>216</v>
      </c>
      <c r="I86" s="84" t="s">
        <v>200</v>
      </c>
      <c r="J86" s="84">
        <v>20</v>
      </c>
      <c r="K86" s="96"/>
    </row>
    <row r="87" spans="2:11" customFormat="1" ht="15" customHeight="1">
      <c r="B87" s="107"/>
      <c r="C87" s="84" t="s">
        <v>217</v>
      </c>
      <c r="D87" s="84"/>
      <c r="E87" s="84"/>
      <c r="F87" s="105" t="s">
        <v>204</v>
      </c>
      <c r="G87" s="106"/>
      <c r="H87" s="84" t="s">
        <v>218</v>
      </c>
      <c r="I87" s="84" t="s">
        <v>200</v>
      </c>
      <c r="J87" s="84">
        <v>50</v>
      </c>
      <c r="K87" s="96"/>
    </row>
    <row r="88" spans="2:11" customFormat="1" ht="15" customHeight="1">
      <c r="B88" s="107"/>
      <c r="C88" s="84" t="s">
        <v>219</v>
      </c>
      <c r="D88" s="84"/>
      <c r="E88" s="84"/>
      <c r="F88" s="105" t="s">
        <v>204</v>
      </c>
      <c r="G88" s="106"/>
      <c r="H88" s="84" t="s">
        <v>220</v>
      </c>
      <c r="I88" s="84" t="s">
        <v>200</v>
      </c>
      <c r="J88" s="84">
        <v>20</v>
      </c>
      <c r="K88" s="96"/>
    </row>
    <row r="89" spans="2:11" customFormat="1" ht="15" customHeight="1">
      <c r="B89" s="107"/>
      <c r="C89" s="84" t="s">
        <v>221</v>
      </c>
      <c r="D89" s="84"/>
      <c r="E89" s="84"/>
      <c r="F89" s="105" t="s">
        <v>204</v>
      </c>
      <c r="G89" s="106"/>
      <c r="H89" s="84" t="s">
        <v>222</v>
      </c>
      <c r="I89" s="84" t="s">
        <v>200</v>
      </c>
      <c r="J89" s="84">
        <v>20</v>
      </c>
      <c r="K89" s="96"/>
    </row>
    <row r="90" spans="2:11" customFormat="1" ht="15" customHeight="1">
      <c r="B90" s="107"/>
      <c r="C90" s="84" t="s">
        <v>223</v>
      </c>
      <c r="D90" s="84"/>
      <c r="E90" s="84"/>
      <c r="F90" s="105" t="s">
        <v>204</v>
      </c>
      <c r="G90" s="106"/>
      <c r="H90" s="84" t="s">
        <v>224</v>
      </c>
      <c r="I90" s="84" t="s">
        <v>200</v>
      </c>
      <c r="J90" s="84">
        <v>50</v>
      </c>
      <c r="K90" s="96"/>
    </row>
    <row r="91" spans="2:11" customFormat="1" ht="15" customHeight="1">
      <c r="B91" s="107"/>
      <c r="C91" s="84" t="s">
        <v>225</v>
      </c>
      <c r="D91" s="84"/>
      <c r="E91" s="84"/>
      <c r="F91" s="105" t="s">
        <v>204</v>
      </c>
      <c r="G91" s="106"/>
      <c r="H91" s="84" t="s">
        <v>225</v>
      </c>
      <c r="I91" s="84" t="s">
        <v>200</v>
      </c>
      <c r="J91" s="84">
        <v>50</v>
      </c>
      <c r="K91" s="96"/>
    </row>
    <row r="92" spans="2:11" customFormat="1" ht="15" customHeight="1">
      <c r="B92" s="107"/>
      <c r="C92" s="84" t="s">
        <v>226</v>
      </c>
      <c r="D92" s="84"/>
      <c r="E92" s="84"/>
      <c r="F92" s="105" t="s">
        <v>204</v>
      </c>
      <c r="G92" s="106"/>
      <c r="H92" s="84" t="s">
        <v>227</v>
      </c>
      <c r="I92" s="84" t="s">
        <v>200</v>
      </c>
      <c r="J92" s="84">
        <v>255</v>
      </c>
      <c r="K92" s="96"/>
    </row>
    <row r="93" spans="2:11" customFormat="1" ht="15" customHeight="1">
      <c r="B93" s="107"/>
      <c r="C93" s="84" t="s">
        <v>228</v>
      </c>
      <c r="D93" s="84"/>
      <c r="E93" s="84"/>
      <c r="F93" s="105" t="s">
        <v>198</v>
      </c>
      <c r="G93" s="106"/>
      <c r="H93" s="84" t="s">
        <v>229</v>
      </c>
      <c r="I93" s="84" t="s">
        <v>230</v>
      </c>
      <c r="J93" s="84"/>
      <c r="K93" s="96"/>
    </row>
    <row r="94" spans="2:11" customFormat="1" ht="15" customHeight="1">
      <c r="B94" s="107"/>
      <c r="C94" s="84" t="s">
        <v>231</v>
      </c>
      <c r="D94" s="84"/>
      <c r="E94" s="84"/>
      <c r="F94" s="105" t="s">
        <v>198</v>
      </c>
      <c r="G94" s="106"/>
      <c r="H94" s="84" t="s">
        <v>232</v>
      </c>
      <c r="I94" s="84" t="s">
        <v>233</v>
      </c>
      <c r="J94" s="84"/>
      <c r="K94" s="96"/>
    </row>
    <row r="95" spans="2:11" customFormat="1" ht="15" customHeight="1">
      <c r="B95" s="107"/>
      <c r="C95" s="84" t="s">
        <v>234</v>
      </c>
      <c r="D95" s="84"/>
      <c r="E95" s="84"/>
      <c r="F95" s="105" t="s">
        <v>198</v>
      </c>
      <c r="G95" s="106"/>
      <c r="H95" s="84" t="s">
        <v>234</v>
      </c>
      <c r="I95" s="84" t="s">
        <v>233</v>
      </c>
      <c r="J95" s="84"/>
      <c r="K95" s="96"/>
    </row>
    <row r="96" spans="2:11" customFormat="1" ht="15" customHeight="1">
      <c r="B96" s="107"/>
      <c r="C96" s="84" t="s">
        <v>37</v>
      </c>
      <c r="D96" s="84"/>
      <c r="E96" s="84"/>
      <c r="F96" s="105" t="s">
        <v>198</v>
      </c>
      <c r="G96" s="106"/>
      <c r="H96" s="84" t="s">
        <v>235</v>
      </c>
      <c r="I96" s="84" t="s">
        <v>233</v>
      </c>
      <c r="J96" s="84"/>
      <c r="K96" s="96"/>
    </row>
    <row r="97" spans="2:11" customFormat="1" ht="15" customHeight="1">
      <c r="B97" s="107"/>
      <c r="C97" s="84" t="s">
        <v>47</v>
      </c>
      <c r="D97" s="84"/>
      <c r="E97" s="84"/>
      <c r="F97" s="105" t="s">
        <v>198</v>
      </c>
      <c r="G97" s="106"/>
      <c r="H97" s="84" t="s">
        <v>236</v>
      </c>
      <c r="I97" s="84" t="s">
        <v>233</v>
      </c>
      <c r="J97" s="84"/>
      <c r="K97" s="96"/>
    </row>
    <row r="98" spans="2:11" customFormat="1" ht="15" customHeight="1">
      <c r="B98" s="108"/>
      <c r="C98" s="109"/>
      <c r="D98" s="109"/>
      <c r="E98" s="109"/>
      <c r="F98" s="109"/>
      <c r="G98" s="109"/>
      <c r="H98" s="109"/>
      <c r="I98" s="109"/>
      <c r="J98" s="109"/>
      <c r="K98" s="110"/>
    </row>
    <row r="99" spans="2:11" customFormat="1" ht="18.75" customHeight="1">
      <c r="B99" s="111"/>
      <c r="C99" s="112"/>
      <c r="D99" s="112"/>
      <c r="E99" s="112"/>
      <c r="F99" s="112"/>
      <c r="G99" s="112"/>
      <c r="H99" s="112"/>
      <c r="I99" s="112"/>
      <c r="J99" s="112"/>
      <c r="K99" s="111"/>
    </row>
    <row r="100" spans="2:11" customFormat="1" ht="18.75" customHeight="1">
      <c r="B100" s="91"/>
      <c r="C100" s="91"/>
      <c r="D100" s="91"/>
      <c r="E100" s="91"/>
      <c r="F100" s="91"/>
      <c r="G100" s="91"/>
      <c r="H100" s="91"/>
      <c r="I100" s="91"/>
      <c r="J100" s="91"/>
      <c r="K100" s="91"/>
    </row>
    <row r="101" spans="2:11" customFormat="1" ht="7.5" customHeight="1">
      <c r="B101" s="92"/>
      <c r="C101" s="93"/>
      <c r="D101" s="93"/>
      <c r="E101" s="93"/>
      <c r="F101" s="93"/>
      <c r="G101" s="93"/>
      <c r="H101" s="93"/>
      <c r="I101" s="93"/>
      <c r="J101" s="93"/>
      <c r="K101" s="94"/>
    </row>
    <row r="102" spans="2:11" customFormat="1" ht="45" customHeight="1">
      <c r="B102" s="95"/>
      <c r="C102" s="695" t="s">
        <v>237</v>
      </c>
      <c r="D102" s="695"/>
      <c r="E102" s="695"/>
      <c r="F102" s="695"/>
      <c r="G102" s="695"/>
      <c r="H102" s="695"/>
      <c r="I102" s="695"/>
      <c r="J102" s="695"/>
      <c r="K102" s="96"/>
    </row>
    <row r="103" spans="2:11" customFormat="1" ht="17.25" customHeight="1">
      <c r="B103" s="95"/>
      <c r="C103" s="97" t="s">
        <v>192</v>
      </c>
      <c r="D103" s="97"/>
      <c r="E103" s="97"/>
      <c r="F103" s="97" t="s">
        <v>193</v>
      </c>
      <c r="G103" s="98"/>
      <c r="H103" s="97" t="s">
        <v>53</v>
      </c>
      <c r="I103" s="97" t="s">
        <v>56</v>
      </c>
      <c r="J103" s="97" t="s">
        <v>194</v>
      </c>
      <c r="K103" s="96"/>
    </row>
    <row r="104" spans="2:11" customFormat="1" ht="17.25" customHeight="1">
      <c r="B104" s="95"/>
      <c r="C104" s="99" t="s">
        <v>195</v>
      </c>
      <c r="D104" s="99"/>
      <c r="E104" s="99"/>
      <c r="F104" s="100" t="s">
        <v>196</v>
      </c>
      <c r="G104" s="101"/>
      <c r="H104" s="99"/>
      <c r="I104" s="99"/>
      <c r="J104" s="99" t="s">
        <v>197</v>
      </c>
      <c r="K104" s="96"/>
    </row>
    <row r="105" spans="2:11" customFormat="1" ht="5.25" customHeight="1">
      <c r="B105" s="95"/>
      <c r="C105" s="97"/>
      <c r="D105" s="97"/>
      <c r="E105" s="97"/>
      <c r="F105" s="97"/>
      <c r="G105" s="113"/>
      <c r="H105" s="97"/>
      <c r="I105" s="97"/>
      <c r="J105" s="97"/>
      <c r="K105" s="96"/>
    </row>
    <row r="106" spans="2:11" customFormat="1" ht="15" customHeight="1">
      <c r="B106" s="95"/>
      <c r="C106" s="84" t="s">
        <v>52</v>
      </c>
      <c r="D106" s="104"/>
      <c r="E106" s="104"/>
      <c r="F106" s="105" t="s">
        <v>198</v>
      </c>
      <c r="G106" s="84"/>
      <c r="H106" s="84" t="s">
        <v>238</v>
      </c>
      <c r="I106" s="84" t="s">
        <v>200</v>
      </c>
      <c r="J106" s="84">
        <v>20</v>
      </c>
      <c r="K106" s="96"/>
    </row>
    <row r="107" spans="2:11" customFormat="1" ht="15" customHeight="1">
      <c r="B107" s="95"/>
      <c r="C107" s="84" t="s">
        <v>201</v>
      </c>
      <c r="D107" s="84"/>
      <c r="E107" s="84"/>
      <c r="F107" s="105" t="s">
        <v>198</v>
      </c>
      <c r="G107" s="84"/>
      <c r="H107" s="84" t="s">
        <v>238</v>
      </c>
      <c r="I107" s="84" t="s">
        <v>200</v>
      </c>
      <c r="J107" s="84">
        <v>120</v>
      </c>
      <c r="K107" s="96"/>
    </row>
    <row r="108" spans="2:11" customFormat="1" ht="15" customHeight="1">
      <c r="B108" s="107"/>
      <c r="C108" s="84" t="s">
        <v>203</v>
      </c>
      <c r="D108" s="84"/>
      <c r="E108" s="84"/>
      <c r="F108" s="105" t="s">
        <v>204</v>
      </c>
      <c r="G108" s="84"/>
      <c r="H108" s="84" t="s">
        <v>238</v>
      </c>
      <c r="I108" s="84" t="s">
        <v>200</v>
      </c>
      <c r="J108" s="84">
        <v>50</v>
      </c>
      <c r="K108" s="96"/>
    </row>
    <row r="109" spans="2:11" customFormat="1" ht="15" customHeight="1">
      <c r="B109" s="107"/>
      <c r="C109" s="84" t="s">
        <v>206</v>
      </c>
      <c r="D109" s="84"/>
      <c r="E109" s="84"/>
      <c r="F109" s="105" t="s">
        <v>198</v>
      </c>
      <c r="G109" s="84"/>
      <c r="H109" s="84" t="s">
        <v>238</v>
      </c>
      <c r="I109" s="84" t="s">
        <v>208</v>
      </c>
      <c r="J109" s="84"/>
      <c r="K109" s="96"/>
    </row>
    <row r="110" spans="2:11" customFormat="1" ht="15" customHeight="1">
      <c r="B110" s="107"/>
      <c r="C110" s="84" t="s">
        <v>217</v>
      </c>
      <c r="D110" s="84"/>
      <c r="E110" s="84"/>
      <c r="F110" s="105" t="s">
        <v>204</v>
      </c>
      <c r="G110" s="84"/>
      <c r="H110" s="84" t="s">
        <v>238</v>
      </c>
      <c r="I110" s="84" t="s">
        <v>200</v>
      </c>
      <c r="J110" s="84">
        <v>50</v>
      </c>
      <c r="K110" s="96"/>
    </row>
    <row r="111" spans="2:11" customFormat="1" ht="15" customHeight="1">
      <c r="B111" s="107"/>
      <c r="C111" s="84" t="s">
        <v>225</v>
      </c>
      <c r="D111" s="84"/>
      <c r="E111" s="84"/>
      <c r="F111" s="105" t="s">
        <v>204</v>
      </c>
      <c r="G111" s="84"/>
      <c r="H111" s="84" t="s">
        <v>238</v>
      </c>
      <c r="I111" s="84" t="s">
        <v>200</v>
      </c>
      <c r="J111" s="84">
        <v>50</v>
      </c>
      <c r="K111" s="96"/>
    </row>
    <row r="112" spans="2:11" customFormat="1" ht="15" customHeight="1">
      <c r="B112" s="107"/>
      <c r="C112" s="84" t="s">
        <v>223</v>
      </c>
      <c r="D112" s="84"/>
      <c r="E112" s="84"/>
      <c r="F112" s="105" t="s">
        <v>204</v>
      </c>
      <c r="G112" s="84"/>
      <c r="H112" s="84" t="s">
        <v>238</v>
      </c>
      <c r="I112" s="84" t="s">
        <v>200</v>
      </c>
      <c r="J112" s="84">
        <v>50</v>
      </c>
      <c r="K112" s="96"/>
    </row>
    <row r="113" spans="2:11" customFormat="1" ht="15" customHeight="1">
      <c r="B113" s="107"/>
      <c r="C113" s="84" t="s">
        <v>52</v>
      </c>
      <c r="D113" s="84"/>
      <c r="E113" s="84"/>
      <c r="F113" s="105" t="s">
        <v>198</v>
      </c>
      <c r="G113" s="84"/>
      <c r="H113" s="84" t="s">
        <v>239</v>
      </c>
      <c r="I113" s="84" t="s">
        <v>200</v>
      </c>
      <c r="J113" s="84">
        <v>20</v>
      </c>
      <c r="K113" s="96"/>
    </row>
    <row r="114" spans="2:11" customFormat="1" ht="15" customHeight="1">
      <c r="B114" s="107"/>
      <c r="C114" s="84" t="s">
        <v>240</v>
      </c>
      <c r="D114" s="84"/>
      <c r="E114" s="84"/>
      <c r="F114" s="105" t="s">
        <v>198</v>
      </c>
      <c r="G114" s="84"/>
      <c r="H114" s="84" t="s">
        <v>241</v>
      </c>
      <c r="I114" s="84" t="s">
        <v>200</v>
      </c>
      <c r="J114" s="84">
        <v>120</v>
      </c>
      <c r="K114" s="96"/>
    </row>
    <row r="115" spans="2:11" customFormat="1" ht="15" customHeight="1">
      <c r="B115" s="107"/>
      <c r="C115" s="84" t="s">
        <v>37</v>
      </c>
      <c r="D115" s="84"/>
      <c r="E115" s="84"/>
      <c r="F115" s="105" t="s">
        <v>198</v>
      </c>
      <c r="G115" s="84"/>
      <c r="H115" s="84" t="s">
        <v>242</v>
      </c>
      <c r="I115" s="84" t="s">
        <v>233</v>
      </c>
      <c r="J115" s="84"/>
      <c r="K115" s="96"/>
    </row>
    <row r="116" spans="2:11" customFormat="1" ht="15" customHeight="1">
      <c r="B116" s="107"/>
      <c r="C116" s="84" t="s">
        <v>47</v>
      </c>
      <c r="D116" s="84"/>
      <c r="E116" s="84"/>
      <c r="F116" s="105" t="s">
        <v>198</v>
      </c>
      <c r="G116" s="84"/>
      <c r="H116" s="84" t="s">
        <v>243</v>
      </c>
      <c r="I116" s="84" t="s">
        <v>233</v>
      </c>
      <c r="J116" s="84"/>
      <c r="K116" s="96"/>
    </row>
    <row r="117" spans="2:11" customFormat="1" ht="15" customHeight="1">
      <c r="B117" s="107"/>
      <c r="C117" s="84" t="s">
        <v>56</v>
      </c>
      <c r="D117" s="84"/>
      <c r="E117" s="84"/>
      <c r="F117" s="105" t="s">
        <v>198</v>
      </c>
      <c r="G117" s="84"/>
      <c r="H117" s="84" t="s">
        <v>244</v>
      </c>
      <c r="I117" s="84" t="s">
        <v>245</v>
      </c>
      <c r="J117" s="84"/>
      <c r="K117" s="96"/>
    </row>
    <row r="118" spans="2:11" customFormat="1" ht="15" customHeight="1">
      <c r="B118" s="108"/>
      <c r="C118" s="114"/>
      <c r="D118" s="114"/>
      <c r="E118" s="114"/>
      <c r="F118" s="114"/>
      <c r="G118" s="114"/>
      <c r="H118" s="114"/>
      <c r="I118" s="114"/>
      <c r="J118" s="114"/>
      <c r="K118" s="110"/>
    </row>
    <row r="119" spans="2:11" customFormat="1" ht="18.75" customHeight="1">
      <c r="B119" s="115"/>
      <c r="C119" s="116"/>
      <c r="D119" s="116"/>
      <c r="E119" s="116"/>
      <c r="F119" s="117"/>
      <c r="G119" s="116"/>
      <c r="H119" s="116"/>
      <c r="I119" s="116"/>
      <c r="J119" s="116"/>
      <c r="K119" s="115"/>
    </row>
    <row r="120" spans="2:11" customFormat="1" ht="18.75" customHeight="1">
      <c r="B120" s="91"/>
      <c r="C120" s="91"/>
      <c r="D120" s="91"/>
      <c r="E120" s="91"/>
      <c r="F120" s="91"/>
      <c r="G120" s="91"/>
      <c r="H120" s="91"/>
      <c r="I120" s="91"/>
      <c r="J120" s="91"/>
      <c r="K120" s="91"/>
    </row>
    <row r="121" spans="2:11" customFormat="1" ht="7.5" customHeight="1">
      <c r="B121" s="118"/>
      <c r="C121" s="119"/>
      <c r="D121" s="119"/>
      <c r="E121" s="119"/>
      <c r="F121" s="119"/>
      <c r="G121" s="119"/>
      <c r="H121" s="119"/>
      <c r="I121" s="119"/>
      <c r="J121" s="119"/>
      <c r="K121" s="120"/>
    </row>
    <row r="122" spans="2:11" customFormat="1" ht="45" customHeight="1">
      <c r="B122" s="121"/>
      <c r="C122" s="693" t="s">
        <v>246</v>
      </c>
      <c r="D122" s="693"/>
      <c r="E122" s="693"/>
      <c r="F122" s="693"/>
      <c r="G122" s="693"/>
      <c r="H122" s="693"/>
      <c r="I122" s="693"/>
      <c r="J122" s="693"/>
      <c r="K122" s="122"/>
    </row>
    <row r="123" spans="2:11" customFormat="1" ht="17.25" customHeight="1">
      <c r="B123" s="123"/>
      <c r="C123" s="97" t="s">
        <v>192</v>
      </c>
      <c r="D123" s="97"/>
      <c r="E123" s="97"/>
      <c r="F123" s="97" t="s">
        <v>193</v>
      </c>
      <c r="G123" s="98"/>
      <c r="H123" s="97" t="s">
        <v>53</v>
      </c>
      <c r="I123" s="97" t="s">
        <v>56</v>
      </c>
      <c r="J123" s="97" t="s">
        <v>194</v>
      </c>
      <c r="K123" s="124"/>
    </row>
    <row r="124" spans="2:11" customFormat="1" ht="17.25" customHeight="1">
      <c r="B124" s="123"/>
      <c r="C124" s="99" t="s">
        <v>195</v>
      </c>
      <c r="D124" s="99"/>
      <c r="E124" s="99"/>
      <c r="F124" s="100" t="s">
        <v>196</v>
      </c>
      <c r="G124" s="101"/>
      <c r="H124" s="99"/>
      <c r="I124" s="99"/>
      <c r="J124" s="99" t="s">
        <v>197</v>
      </c>
      <c r="K124" s="124"/>
    </row>
    <row r="125" spans="2:11" customFormat="1" ht="5.25" customHeight="1">
      <c r="B125" s="125"/>
      <c r="C125" s="102"/>
      <c r="D125" s="102"/>
      <c r="E125" s="102"/>
      <c r="F125" s="102"/>
      <c r="G125" s="126"/>
      <c r="H125" s="102"/>
      <c r="I125" s="102"/>
      <c r="J125" s="102"/>
      <c r="K125" s="127"/>
    </row>
    <row r="126" spans="2:11" customFormat="1" ht="15" customHeight="1">
      <c r="B126" s="125"/>
      <c r="C126" s="84" t="s">
        <v>201</v>
      </c>
      <c r="D126" s="104"/>
      <c r="E126" s="104"/>
      <c r="F126" s="105" t="s">
        <v>198</v>
      </c>
      <c r="G126" s="84"/>
      <c r="H126" s="84" t="s">
        <v>238</v>
      </c>
      <c r="I126" s="84" t="s">
        <v>200</v>
      </c>
      <c r="J126" s="84">
        <v>120</v>
      </c>
      <c r="K126" s="128"/>
    </row>
    <row r="127" spans="2:11" customFormat="1" ht="15" customHeight="1">
      <c r="B127" s="125"/>
      <c r="C127" s="84" t="s">
        <v>247</v>
      </c>
      <c r="D127" s="84"/>
      <c r="E127" s="84"/>
      <c r="F127" s="105" t="s">
        <v>198</v>
      </c>
      <c r="G127" s="84"/>
      <c r="H127" s="84" t="s">
        <v>248</v>
      </c>
      <c r="I127" s="84" t="s">
        <v>200</v>
      </c>
      <c r="J127" s="84" t="s">
        <v>249</v>
      </c>
      <c r="K127" s="128"/>
    </row>
    <row r="128" spans="2:11" customFormat="1" ht="15" customHeight="1">
      <c r="B128" s="125"/>
      <c r="C128" s="84" t="s">
        <v>146</v>
      </c>
      <c r="D128" s="84"/>
      <c r="E128" s="84"/>
      <c r="F128" s="105" t="s">
        <v>198</v>
      </c>
      <c r="G128" s="84"/>
      <c r="H128" s="84" t="s">
        <v>250</v>
      </c>
      <c r="I128" s="84" t="s">
        <v>200</v>
      </c>
      <c r="J128" s="84" t="s">
        <v>249</v>
      </c>
      <c r="K128" s="128"/>
    </row>
    <row r="129" spans="2:11" customFormat="1" ht="15" customHeight="1">
      <c r="B129" s="125"/>
      <c r="C129" s="84" t="s">
        <v>209</v>
      </c>
      <c r="D129" s="84"/>
      <c r="E129" s="84"/>
      <c r="F129" s="105" t="s">
        <v>204</v>
      </c>
      <c r="G129" s="84"/>
      <c r="H129" s="84" t="s">
        <v>210</v>
      </c>
      <c r="I129" s="84" t="s">
        <v>200</v>
      </c>
      <c r="J129" s="84">
        <v>15</v>
      </c>
      <c r="K129" s="128"/>
    </row>
    <row r="130" spans="2:11" customFormat="1" ht="15" customHeight="1">
      <c r="B130" s="125"/>
      <c r="C130" s="84" t="s">
        <v>211</v>
      </c>
      <c r="D130" s="84"/>
      <c r="E130" s="84"/>
      <c r="F130" s="105" t="s">
        <v>204</v>
      </c>
      <c r="G130" s="84"/>
      <c r="H130" s="84" t="s">
        <v>212</v>
      </c>
      <c r="I130" s="84" t="s">
        <v>200</v>
      </c>
      <c r="J130" s="84">
        <v>15</v>
      </c>
      <c r="K130" s="128"/>
    </row>
    <row r="131" spans="2:11" customFormat="1" ht="15" customHeight="1">
      <c r="B131" s="125"/>
      <c r="C131" s="84" t="s">
        <v>213</v>
      </c>
      <c r="D131" s="84"/>
      <c r="E131" s="84"/>
      <c r="F131" s="105" t="s">
        <v>204</v>
      </c>
      <c r="G131" s="84"/>
      <c r="H131" s="84" t="s">
        <v>214</v>
      </c>
      <c r="I131" s="84" t="s">
        <v>200</v>
      </c>
      <c r="J131" s="84">
        <v>20</v>
      </c>
      <c r="K131" s="128"/>
    </row>
    <row r="132" spans="2:11" customFormat="1" ht="15" customHeight="1">
      <c r="B132" s="125"/>
      <c r="C132" s="84" t="s">
        <v>215</v>
      </c>
      <c r="D132" s="84"/>
      <c r="E132" s="84"/>
      <c r="F132" s="105" t="s">
        <v>204</v>
      </c>
      <c r="G132" s="84"/>
      <c r="H132" s="84" t="s">
        <v>216</v>
      </c>
      <c r="I132" s="84" t="s">
        <v>200</v>
      </c>
      <c r="J132" s="84">
        <v>20</v>
      </c>
      <c r="K132" s="128"/>
    </row>
    <row r="133" spans="2:11" customFormat="1" ht="15" customHeight="1">
      <c r="B133" s="125"/>
      <c r="C133" s="84" t="s">
        <v>203</v>
      </c>
      <c r="D133" s="84"/>
      <c r="E133" s="84"/>
      <c r="F133" s="105" t="s">
        <v>204</v>
      </c>
      <c r="G133" s="84"/>
      <c r="H133" s="84" t="s">
        <v>238</v>
      </c>
      <c r="I133" s="84" t="s">
        <v>200</v>
      </c>
      <c r="J133" s="84">
        <v>50</v>
      </c>
      <c r="K133" s="128"/>
    </row>
    <row r="134" spans="2:11" customFormat="1" ht="15" customHeight="1">
      <c r="B134" s="125"/>
      <c r="C134" s="84" t="s">
        <v>217</v>
      </c>
      <c r="D134" s="84"/>
      <c r="E134" s="84"/>
      <c r="F134" s="105" t="s">
        <v>204</v>
      </c>
      <c r="G134" s="84"/>
      <c r="H134" s="84" t="s">
        <v>238</v>
      </c>
      <c r="I134" s="84" t="s">
        <v>200</v>
      </c>
      <c r="J134" s="84">
        <v>50</v>
      </c>
      <c r="K134" s="128"/>
    </row>
    <row r="135" spans="2:11" customFormat="1" ht="15" customHeight="1">
      <c r="B135" s="125"/>
      <c r="C135" s="84" t="s">
        <v>223</v>
      </c>
      <c r="D135" s="84"/>
      <c r="E135" s="84"/>
      <c r="F135" s="105" t="s">
        <v>204</v>
      </c>
      <c r="G135" s="84"/>
      <c r="H135" s="84" t="s">
        <v>238</v>
      </c>
      <c r="I135" s="84" t="s">
        <v>200</v>
      </c>
      <c r="J135" s="84">
        <v>50</v>
      </c>
      <c r="K135" s="128"/>
    </row>
    <row r="136" spans="2:11" customFormat="1" ht="15" customHeight="1">
      <c r="B136" s="125"/>
      <c r="C136" s="84" t="s">
        <v>225</v>
      </c>
      <c r="D136" s="84"/>
      <c r="E136" s="84"/>
      <c r="F136" s="105" t="s">
        <v>204</v>
      </c>
      <c r="G136" s="84"/>
      <c r="H136" s="84" t="s">
        <v>238</v>
      </c>
      <c r="I136" s="84" t="s">
        <v>200</v>
      </c>
      <c r="J136" s="84">
        <v>50</v>
      </c>
      <c r="K136" s="128"/>
    </row>
    <row r="137" spans="2:11" customFormat="1" ht="15" customHeight="1">
      <c r="B137" s="125"/>
      <c r="C137" s="84" t="s">
        <v>226</v>
      </c>
      <c r="D137" s="84"/>
      <c r="E137" s="84"/>
      <c r="F137" s="105" t="s">
        <v>204</v>
      </c>
      <c r="G137" s="84"/>
      <c r="H137" s="84" t="s">
        <v>251</v>
      </c>
      <c r="I137" s="84" t="s">
        <v>200</v>
      </c>
      <c r="J137" s="84">
        <v>255</v>
      </c>
      <c r="K137" s="128"/>
    </row>
    <row r="138" spans="2:11" customFormat="1" ht="15" customHeight="1">
      <c r="B138" s="125"/>
      <c r="C138" s="84" t="s">
        <v>228</v>
      </c>
      <c r="D138" s="84"/>
      <c r="E138" s="84"/>
      <c r="F138" s="105" t="s">
        <v>198</v>
      </c>
      <c r="G138" s="84"/>
      <c r="H138" s="84" t="s">
        <v>252</v>
      </c>
      <c r="I138" s="84" t="s">
        <v>230</v>
      </c>
      <c r="J138" s="84"/>
      <c r="K138" s="128"/>
    </row>
    <row r="139" spans="2:11" customFormat="1" ht="15" customHeight="1">
      <c r="B139" s="125"/>
      <c r="C139" s="84" t="s">
        <v>231</v>
      </c>
      <c r="D139" s="84"/>
      <c r="E139" s="84"/>
      <c r="F139" s="105" t="s">
        <v>198</v>
      </c>
      <c r="G139" s="84"/>
      <c r="H139" s="84" t="s">
        <v>253</v>
      </c>
      <c r="I139" s="84" t="s">
        <v>233</v>
      </c>
      <c r="J139" s="84"/>
      <c r="K139" s="128"/>
    </row>
    <row r="140" spans="2:11" customFormat="1" ht="15" customHeight="1">
      <c r="B140" s="125"/>
      <c r="C140" s="84" t="s">
        <v>234</v>
      </c>
      <c r="D140" s="84"/>
      <c r="E140" s="84"/>
      <c r="F140" s="105" t="s">
        <v>198</v>
      </c>
      <c r="G140" s="84"/>
      <c r="H140" s="84" t="s">
        <v>234</v>
      </c>
      <c r="I140" s="84" t="s">
        <v>233</v>
      </c>
      <c r="J140" s="84"/>
      <c r="K140" s="128"/>
    </row>
    <row r="141" spans="2:11" customFormat="1" ht="15" customHeight="1">
      <c r="B141" s="125"/>
      <c r="C141" s="84" t="s">
        <v>37</v>
      </c>
      <c r="D141" s="84"/>
      <c r="E141" s="84"/>
      <c r="F141" s="105" t="s">
        <v>198</v>
      </c>
      <c r="G141" s="84"/>
      <c r="H141" s="84" t="s">
        <v>254</v>
      </c>
      <c r="I141" s="84" t="s">
        <v>233</v>
      </c>
      <c r="J141" s="84"/>
      <c r="K141" s="128"/>
    </row>
    <row r="142" spans="2:11" customFormat="1" ht="15" customHeight="1">
      <c r="B142" s="125"/>
      <c r="C142" s="84" t="s">
        <v>255</v>
      </c>
      <c r="D142" s="84"/>
      <c r="E142" s="84"/>
      <c r="F142" s="105" t="s">
        <v>198</v>
      </c>
      <c r="G142" s="84"/>
      <c r="H142" s="84" t="s">
        <v>256</v>
      </c>
      <c r="I142" s="84" t="s">
        <v>233</v>
      </c>
      <c r="J142" s="84"/>
      <c r="K142" s="128"/>
    </row>
    <row r="143" spans="2:11" customFormat="1" ht="15" customHeight="1">
      <c r="B143" s="129"/>
      <c r="C143" s="130"/>
      <c r="D143" s="130"/>
      <c r="E143" s="130"/>
      <c r="F143" s="130"/>
      <c r="G143" s="130"/>
      <c r="H143" s="130"/>
      <c r="I143" s="130"/>
      <c r="J143" s="130"/>
      <c r="K143" s="131"/>
    </row>
    <row r="144" spans="2:11" customFormat="1" ht="18.75" customHeight="1">
      <c r="B144" s="116"/>
      <c r="C144" s="116"/>
      <c r="D144" s="116"/>
      <c r="E144" s="116"/>
      <c r="F144" s="117"/>
      <c r="G144" s="116"/>
      <c r="H144" s="116"/>
      <c r="I144" s="116"/>
      <c r="J144" s="116"/>
      <c r="K144" s="116"/>
    </row>
    <row r="145" spans="2:11" customFormat="1" ht="18.75" customHeight="1">
      <c r="B145" s="91"/>
      <c r="C145" s="91"/>
      <c r="D145" s="91"/>
      <c r="E145" s="91"/>
      <c r="F145" s="91"/>
      <c r="G145" s="91"/>
      <c r="H145" s="91"/>
      <c r="I145" s="91"/>
      <c r="J145" s="91"/>
      <c r="K145" s="91"/>
    </row>
    <row r="146" spans="2:11" customFormat="1" ht="7.5" customHeight="1">
      <c r="B146" s="92"/>
      <c r="C146" s="93"/>
      <c r="D146" s="93"/>
      <c r="E146" s="93"/>
      <c r="F146" s="93"/>
      <c r="G146" s="93"/>
      <c r="H146" s="93"/>
      <c r="I146" s="93"/>
      <c r="J146" s="93"/>
      <c r="K146" s="94"/>
    </row>
    <row r="147" spans="2:11" customFormat="1" ht="45" customHeight="1">
      <c r="B147" s="95"/>
      <c r="C147" s="695" t="s">
        <v>257</v>
      </c>
      <c r="D147" s="695"/>
      <c r="E147" s="695"/>
      <c r="F147" s="695"/>
      <c r="G147" s="695"/>
      <c r="H147" s="695"/>
      <c r="I147" s="695"/>
      <c r="J147" s="695"/>
      <c r="K147" s="96"/>
    </row>
    <row r="148" spans="2:11" customFormat="1" ht="17.25" customHeight="1">
      <c r="B148" s="95"/>
      <c r="C148" s="97" t="s">
        <v>192</v>
      </c>
      <c r="D148" s="97"/>
      <c r="E148" s="97"/>
      <c r="F148" s="97" t="s">
        <v>193</v>
      </c>
      <c r="G148" s="98"/>
      <c r="H148" s="97" t="s">
        <v>53</v>
      </c>
      <c r="I148" s="97" t="s">
        <v>56</v>
      </c>
      <c r="J148" s="97" t="s">
        <v>194</v>
      </c>
      <c r="K148" s="96"/>
    </row>
    <row r="149" spans="2:11" customFormat="1" ht="17.25" customHeight="1">
      <c r="B149" s="95"/>
      <c r="C149" s="99" t="s">
        <v>195</v>
      </c>
      <c r="D149" s="99"/>
      <c r="E149" s="99"/>
      <c r="F149" s="100" t="s">
        <v>196</v>
      </c>
      <c r="G149" s="101"/>
      <c r="H149" s="99"/>
      <c r="I149" s="99"/>
      <c r="J149" s="99" t="s">
        <v>197</v>
      </c>
      <c r="K149" s="96"/>
    </row>
    <row r="150" spans="2:11" customFormat="1" ht="5.25" customHeight="1">
      <c r="B150" s="107"/>
      <c r="C150" s="102"/>
      <c r="D150" s="102"/>
      <c r="E150" s="102"/>
      <c r="F150" s="102"/>
      <c r="G150" s="103"/>
      <c r="H150" s="102"/>
      <c r="I150" s="102"/>
      <c r="J150" s="102"/>
      <c r="K150" s="128"/>
    </row>
    <row r="151" spans="2:11" customFormat="1" ht="15" customHeight="1">
      <c r="B151" s="107"/>
      <c r="C151" s="132" t="s">
        <v>201</v>
      </c>
      <c r="D151" s="84"/>
      <c r="E151" s="84"/>
      <c r="F151" s="133" t="s">
        <v>198</v>
      </c>
      <c r="G151" s="84"/>
      <c r="H151" s="132" t="s">
        <v>238</v>
      </c>
      <c r="I151" s="132" t="s">
        <v>200</v>
      </c>
      <c r="J151" s="132">
        <v>120</v>
      </c>
      <c r="K151" s="128"/>
    </row>
    <row r="152" spans="2:11" customFormat="1" ht="15" customHeight="1">
      <c r="B152" s="107"/>
      <c r="C152" s="132" t="s">
        <v>247</v>
      </c>
      <c r="D152" s="84"/>
      <c r="E152" s="84"/>
      <c r="F152" s="133" t="s">
        <v>198</v>
      </c>
      <c r="G152" s="84"/>
      <c r="H152" s="132" t="s">
        <v>258</v>
      </c>
      <c r="I152" s="132" t="s">
        <v>200</v>
      </c>
      <c r="J152" s="132" t="s">
        <v>249</v>
      </c>
      <c r="K152" s="128"/>
    </row>
    <row r="153" spans="2:11" customFormat="1" ht="15" customHeight="1">
      <c r="B153" s="107"/>
      <c r="C153" s="132" t="s">
        <v>146</v>
      </c>
      <c r="D153" s="84"/>
      <c r="E153" s="84"/>
      <c r="F153" s="133" t="s">
        <v>198</v>
      </c>
      <c r="G153" s="84"/>
      <c r="H153" s="132" t="s">
        <v>259</v>
      </c>
      <c r="I153" s="132" t="s">
        <v>200</v>
      </c>
      <c r="J153" s="132" t="s">
        <v>249</v>
      </c>
      <c r="K153" s="128"/>
    </row>
    <row r="154" spans="2:11" customFormat="1" ht="15" customHeight="1">
      <c r="B154" s="107"/>
      <c r="C154" s="132" t="s">
        <v>203</v>
      </c>
      <c r="D154" s="84"/>
      <c r="E154" s="84"/>
      <c r="F154" s="133" t="s">
        <v>204</v>
      </c>
      <c r="G154" s="84"/>
      <c r="H154" s="132" t="s">
        <v>238</v>
      </c>
      <c r="I154" s="132" t="s">
        <v>200</v>
      </c>
      <c r="J154" s="132">
        <v>50</v>
      </c>
      <c r="K154" s="128"/>
    </row>
    <row r="155" spans="2:11" customFormat="1" ht="15" customHeight="1">
      <c r="B155" s="107"/>
      <c r="C155" s="132" t="s">
        <v>206</v>
      </c>
      <c r="D155" s="84"/>
      <c r="E155" s="84"/>
      <c r="F155" s="133" t="s">
        <v>198</v>
      </c>
      <c r="G155" s="84"/>
      <c r="H155" s="132" t="s">
        <v>238</v>
      </c>
      <c r="I155" s="132" t="s">
        <v>208</v>
      </c>
      <c r="J155" s="132"/>
      <c r="K155" s="128"/>
    </row>
    <row r="156" spans="2:11" customFormat="1" ht="15" customHeight="1">
      <c r="B156" s="107"/>
      <c r="C156" s="132" t="s">
        <v>217</v>
      </c>
      <c r="D156" s="84"/>
      <c r="E156" s="84"/>
      <c r="F156" s="133" t="s">
        <v>204</v>
      </c>
      <c r="G156" s="84"/>
      <c r="H156" s="132" t="s">
        <v>238</v>
      </c>
      <c r="I156" s="132" t="s">
        <v>200</v>
      </c>
      <c r="J156" s="132">
        <v>50</v>
      </c>
      <c r="K156" s="128"/>
    </row>
    <row r="157" spans="2:11" customFormat="1" ht="15" customHeight="1">
      <c r="B157" s="107"/>
      <c r="C157" s="132" t="s">
        <v>225</v>
      </c>
      <c r="D157" s="84"/>
      <c r="E157" s="84"/>
      <c r="F157" s="133" t="s">
        <v>204</v>
      </c>
      <c r="G157" s="84"/>
      <c r="H157" s="132" t="s">
        <v>238</v>
      </c>
      <c r="I157" s="132" t="s">
        <v>200</v>
      </c>
      <c r="J157" s="132">
        <v>50</v>
      </c>
      <c r="K157" s="128"/>
    </row>
    <row r="158" spans="2:11" customFormat="1" ht="15" customHeight="1">
      <c r="B158" s="107"/>
      <c r="C158" s="132" t="s">
        <v>223</v>
      </c>
      <c r="D158" s="84"/>
      <c r="E158" s="84"/>
      <c r="F158" s="133" t="s">
        <v>204</v>
      </c>
      <c r="G158" s="84"/>
      <c r="H158" s="132" t="s">
        <v>238</v>
      </c>
      <c r="I158" s="132" t="s">
        <v>200</v>
      </c>
      <c r="J158" s="132">
        <v>50</v>
      </c>
      <c r="K158" s="128"/>
    </row>
    <row r="159" spans="2:11" customFormat="1" ht="15" customHeight="1">
      <c r="B159" s="107"/>
      <c r="C159" s="132" t="s">
        <v>103</v>
      </c>
      <c r="D159" s="84"/>
      <c r="E159" s="84"/>
      <c r="F159" s="133" t="s">
        <v>198</v>
      </c>
      <c r="G159" s="84"/>
      <c r="H159" s="132" t="s">
        <v>260</v>
      </c>
      <c r="I159" s="132" t="s">
        <v>200</v>
      </c>
      <c r="J159" s="132" t="s">
        <v>261</v>
      </c>
      <c r="K159" s="128"/>
    </row>
    <row r="160" spans="2:11" customFormat="1" ht="15" customHeight="1">
      <c r="B160" s="107"/>
      <c r="C160" s="132" t="s">
        <v>262</v>
      </c>
      <c r="D160" s="84"/>
      <c r="E160" s="84"/>
      <c r="F160" s="133" t="s">
        <v>198</v>
      </c>
      <c r="G160" s="84"/>
      <c r="H160" s="132" t="s">
        <v>263</v>
      </c>
      <c r="I160" s="132" t="s">
        <v>233</v>
      </c>
      <c r="J160" s="132"/>
      <c r="K160" s="128"/>
    </row>
    <row r="161" spans="2:11" customFormat="1" ht="15" customHeight="1">
      <c r="B161" s="134"/>
      <c r="C161" s="114"/>
      <c r="D161" s="114"/>
      <c r="E161" s="114"/>
      <c r="F161" s="114"/>
      <c r="G161" s="114"/>
      <c r="H161" s="114"/>
      <c r="I161" s="114"/>
      <c r="J161" s="114"/>
      <c r="K161" s="135"/>
    </row>
    <row r="162" spans="2:11" customFormat="1" ht="18.75" customHeight="1">
      <c r="B162" s="116"/>
      <c r="C162" s="126"/>
      <c r="D162" s="126"/>
      <c r="E162" s="126"/>
      <c r="F162" s="136"/>
      <c r="G162" s="126"/>
      <c r="H162" s="126"/>
      <c r="I162" s="126"/>
      <c r="J162" s="126"/>
      <c r="K162" s="116"/>
    </row>
    <row r="163" spans="2:11" customFormat="1" ht="18.75" customHeight="1">
      <c r="B163" s="91"/>
      <c r="C163" s="91"/>
      <c r="D163" s="91"/>
      <c r="E163" s="91"/>
      <c r="F163" s="91"/>
      <c r="G163" s="91"/>
      <c r="H163" s="91"/>
      <c r="I163" s="91"/>
      <c r="J163" s="91"/>
      <c r="K163" s="91"/>
    </row>
    <row r="164" spans="2:11" customFormat="1" ht="7.5" customHeight="1">
      <c r="B164" s="73"/>
      <c r="C164" s="74"/>
      <c r="D164" s="74"/>
      <c r="E164" s="74"/>
      <c r="F164" s="74"/>
      <c r="G164" s="74"/>
      <c r="H164" s="74"/>
      <c r="I164" s="74"/>
      <c r="J164" s="74"/>
      <c r="K164" s="75"/>
    </row>
    <row r="165" spans="2:11" customFormat="1" ht="45" customHeight="1">
      <c r="B165" s="76"/>
      <c r="C165" s="693" t="s">
        <v>264</v>
      </c>
      <c r="D165" s="693"/>
      <c r="E165" s="693"/>
      <c r="F165" s="693"/>
      <c r="G165" s="693"/>
      <c r="H165" s="693"/>
      <c r="I165" s="693"/>
      <c r="J165" s="693"/>
      <c r="K165" s="77"/>
    </row>
    <row r="166" spans="2:11" customFormat="1" ht="17.25" customHeight="1">
      <c r="B166" s="76"/>
      <c r="C166" s="97" t="s">
        <v>192</v>
      </c>
      <c r="D166" s="97"/>
      <c r="E166" s="97"/>
      <c r="F166" s="97" t="s">
        <v>193</v>
      </c>
      <c r="G166" s="137"/>
      <c r="H166" s="138" t="s">
        <v>53</v>
      </c>
      <c r="I166" s="138" t="s">
        <v>56</v>
      </c>
      <c r="J166" s="97" t="s">
        <v>194</v>
      </c>
      <c r="K166" s="77"/>
    </row>
    <row r="167" spans="2:11" customFormat="1" ht="17.25" customHeight="1">
      <c r="B167" s="78"/>
      <c r="C167" s="99" t="s">
        <v>195</v>
      </c>
      <c r="D167" s="99"/>
      <c r="E167" s="99"/>
      <c r="F167" s="100" t="s">
        <v>196</v>
      </c>
      <c r="G167" s="139"/>
      <c r="H167" s="140"/>
      <c r="I167" s="140"/>
      <c r="J167" s="99" t="s">
        <v>197</v>
      </c>
      <c r="K167" s="79"/>
    </row>
    <row r="168" spans="2:11" customFormat="1" ht="5.25" customHeight="1">
      <c r="B168" s="107"/>
      <c r="C168" s="102"/>
      <c r="D168" s="102"/>
      <c r="E168" s="102"/>
      <c r="F168" s="102"/>
      <c r="G168" s="103"/>
      <c r="H168" s="102"/>
      <c r="I168" s="102"/>
      <c r="J168" s="102"/>
      <c r="K168" s="128"/>
    </row>
    <row r="169" spans="2:11" customFormat="1" ht="15" customHeight="1">
      <c r="B169" s="107"/>
      <c r="C169" s="84" t="s">
        <v>201</v>
      </c>
      <c r="D169" s="84"/>
      <c r="E169" s="84"/>
      <c r="F169" s="105" t="s">
        <v>198</v>
      </c>
      <c r="G169" s="84"/>
      <c r="H169" s="84" t="s">
        <v>238</v>
      </c>
      <c r="I169" s="84" t="s">
        <v>200</v>
      </c>
      <c r="J169" s="84">
        <v>120</v>
      </c>
      <c r="K169" s="128"/>
    </row>
    <row r="170" spans="2:11" customFormat="1" ht="15" customHeight="1">
      <c r="B170" s="107"/>
      <c r="C170" s="84" t="s">
        <v>247</v>
      </c>
      <c r="D170" s="84"/>
      <c r="E170" s="84"/>
      <c r="F170" s="105" t="s">
        <v>198</v>
      </c>
      <c r="G170" s="84"/>
      <c r="H170" s="84" t="s">
        <v>248</v>
      </c>
      <c r="I170" s="84" t="s">
        <v>200</v>
      </c>
      <c r="J170" s="84" t="s">
        <v>249</v>
      </c>
      <c r="K170" s="128"/>
    </row>
    <row r="171" spans="2:11" customFormat="1" ht="15" customHeight="1">
      <c r="B171" s="107"/>
      <c r="C171" s="84" t="s">
        <v>146</v>
      </c>
      <c r="D171" s="84"/>
      <c r="E171" s="84"/>
      <c r="F171" s="105" t="s">
        <v>198</v>
      </c>
      <c r="G171" s="84"/>
      <c r="H171" s="84" t="s">
        <v>265</v>
      </c>
      <c r="I171" s="84" t="s">
        <v>200</v>
      </c>
      <c r="J171" s="84" t="s">
        <v>249</v>
      </c>
      <c r="K171" s="128"/>
    </row>
    <row r="172" spans="2:11" customFormat="1" ht="15" customHeight="1">
      <c r="B172" s="107"/>
      <c r="C172" s="84" t="s">
        <v>203</v>
      </c>
      <c r="D172" s="84"/>
      <c r="E172" s="84"/>
      <c r="F172" s="105" t="s">
        <v>204</v>
      </c>
      <c r="G172" s="84"/>
      <c r="H172" s="84" t="s">
        <v>265</v>
      </c>
      <c r="I172" s="84" t="s">
        <v>200</v>
      </c>
      <c r="J172" s="84">
        <v>50</v>
      </c>
      <c r="K172" s="128"/>
    </row>
    <row r="173" spans="2:11" customFormat="1" ht="15" customHeight="1">
      <c r="B173" s="107"/>
      <c r="C173" s="84" t="s">
        <v>206</v>
      </c>
      <c r="D173" s="84"/>
      <c r="E173" s="84"/>
      <c r="F173" s="105" t="s">
        <v>198</v>
      </c>
      <c r="G173" s="84"/>
      <c r="H173" s="84" t="s">
        <v>265</v>
      </c>
      <c r="I173" s="84" t="s">
        <v>208</v>
      </c>
      <c r="J173" s="84"/>
      <c r="K173" s="128"/>
    </row>
    <row r="174" spans="2:11" customFormat="1" ht="15" customHeight="1">
      <c r="B174" s="107"/>
      <c r="C174" s="84" t="s">
        <v>217</v>
      </c>
      <c r="D174" s="84"/>
      <c r="E174" s="84"/>
      <c r="F174" s="105" t="s">
        <v>204</v>
      </c>
      <c r="G174" s="84"/>
      <c r="H174" s="84" t="s">
        <v>265</v>
      </c>
      <c r="I174" s="84" t="s">
        <v>200</v>
      </c>
      <c r="J174" s="84">
        <v>50</v>
      </c>
      <c r="K174" s="128"/>
    </row>
    <row r="175" spans="2:11" customFormat="1" ht="15" customHeight="1">
      <c r="B175" s="107"/>
      <c r="C175" s="84" t="s">
        <v>225</v>
      </c>
      <c r="D175" s="84"/>
      <c r="E175" s="84"/>
      <c r="F175" s="105" t="s">
        <v>204</v>
      </c>
      <c r="G175" s="84"/>
      <c r="H175" s="84" t="s">
        <v>265</v>
      </c>
      <c r="I175" s="84" t="s">
        <v>200</v>
      </c>
      <c r="J175" s="84">
        <v>50</v>
      </c>
      <c r="K175" s="128"/>
    </row>
    <row r="176" spans="2:11" customFormat="1" ht="15" customHeight="1">
      <c r="B176" s="107"/>
      <c r="C176" s="84" t="s">
        <v>223</v>
      </c>
      <c r="D176" s="84"/>
      <c r="E176" s="84"/>
      <c r="F176" s="105" t="s">
        <v>204</v>
      </c>
      <c r="G176" s="84"/>
      <c r="H176" s="84" t="s">
        <v>265</v>
      </c>
      <c r="I176" s="84" t="s">
        <v>200</v>
      </c>
      <c r="J176" s="84">
        <v>50</v>
      </c>
      <c r="K176" s="128"/>
    </row>
    <row r="177" spans="2:11" customFormat="1" ht="15" customHeight="1">
      <c r="B177" s="107"/>
      <c r="C177" s="84" t="s">
        <v>108</v>
      </c>
      <c r="D177" s="84"/>
      <c r="E177" s="84"/>
      <c r="F177" s="105" t="s">
        <v>198</v>
      </c>
      <c r="G177" s="84"/>
      <c r="H177" s="84" t="s">
        <v>266</v>
      </c>
      <c r="I177" s="84" t="s">
        <v>267</v>
      </c>
      <c r="J177" s="84"/>
      <c r="K177" s="128"/>
    </row>
    <row r="178" spans="2:11" customFormat="1" ht="15" customHeight="1">
      <c r="B178" s="107"/>
      <c r="C178" s="84" t="s">
        <v>56</v>
      </c>
      <c r="D178" s="84"/>
      <c r="E178" s="84"/>
      <c r="F178" s="105" t="s">
        <v>198</v>
      </c>
      <c r="G178" s="84"/>
      <c r="H178" s="84" t="s">
        <v>268</v>
      </c>
      <c r="I178" s="84" t="s">
        <v>269</v>
      </c>
      <c r="J178" s="84">
        <v>1</v>
      </c>
      <c r="K178" s="128"/>
    </row>
    <row r="179" spans="2:11" customFormat="1" ht="15" customHeight="1">
      <c r="B179" s="107"/>
      <c r="C179" s="84" t="s">
        <v>52</v>
      </c>
      <c r="D179" s="84"/>
      <c r="E179" s="84"/>
      <c r="F179" s="105" t="s">
        <v>198</v>
      </c>
      <c r="G179" s="84"/>
      <c r="H179" s="84" t="s">
        <v>270</v>
      </c>
      <c r="I179" s="84" t="s">
        <v>200</v>
      </c>
      <c r="J179" s="84">
        <v>20</v>
      </c>
      <c r="K179" s="128"/>
    </row>
    <row r="180" spans="2:11" customFormat="1" ht="15" customHeight="1">
      <c r="B180" s="107"/>
      <c r="C180" s="84" t="s">
        <v>53</v>
      </c>
      <c r="D180" s="84"/>
      <c r="E180" s="84"/>
      <c r="F180" s="105" t="s">
        <v>198</v>
      </c>
      <c r="G180" s="84"/>
      <c r="H180" s="84" t="s">
        <v>271</v>
      </c>
      <c r="I180" s="84" t="s">
        <v>200</v>
      </c>
      <c r="J180" s="84">
        <v>255</v>
      </c>
      <c r="K180" s="128"/>
    </row>
    <row r="181" spans="2:11" customFormat="1" ht="15" customHeight="1">
      <c r="B181" s="107"/>
      <c r="C181" s="84" t="s">
        <v>109</v>
      </c>
      <c r="D181" s="84"/>
      <c r="E181" s="84"/>
      <c r="F181" s="105" t="s">
        <v>198</v>
      </c>
      <c r="G181" s="84"/>
      <c r="H181" s="84" t="s">
        <v>162</v>
      </c>
      <c r="I181" s="84" t="s">
        <v>200</v>
      </c>
      <c r="J181" s="84">
        <v>10</v>
      </c>
      <c r="K181" s="128"/>
    </row>
    <row r="182" spans="2:11" customFormat="1" ht="15" customHeight="1">
      <c r="B182" s="107"/>
      <c r="C182" s="84" t="s">
        <v>110</v>
      </c>
      <c r="D182" s="84"/>
      <c r="E182" s="84"/>
      <c r="F182" s="105" t="s">
        <v>198</v>
      </c>
      <c r="G182" s="84"/>
      <c r="H182" s="84" t="s">
        <v>272</v>
      </c>
      <c r="I182" s="84" t="s">
        <v>233</v>
      </c>
      <c r="J182" s="84"/>
      <c r="K182" s="128"/>
    </row>
    <row r="183" spans="2:11" customFormat="1" ht="15" customHeight="1">
      <c r="B183" s="107"/>
      <c r="C183" s="84" t="s">
        <v>273</v>
      </c>
      <c r="D183" s="84"/>
      <c r="E183" s="84"/>
      <c r="F183" s="105" t="s">
        <v>198</v>
      </c>
      <c r="G183" s="84"/>
      <c r="H183" s="84" t="s">
        <v>274</v>
      </c>
      <c r="I183" s="84" t="s">
        <v>233</v>
      </c>
      <c r="J183" s="84"/>
      <c r="K183" s="128"/>
    </row>
    <row r="184" spans="2:11" customFormat="1" ht="15" customHeight="1">
      <c r="B184" s="107"/>
      <c r="C184" s="84" t="s">
        <v>262</v>
      </c>
      <c r="D184" s="84"/>
      <c r="E184" s="84"/>
      <c r="F184" s="105" t="s">
        <v>198</v>
      </c>
      <c r="G184" s="84"/>
      <c r="H184" s="84" t="s">
        <v>275</v>
      </c>
      <c r="I184" s="84" t="s">
        <v>233</v>
      </c>
      <c r="J184" s="84"/>
      <c r="K184" s="128"/>
    </row>
    <row r="185" spans="2:11" customFormat="1" ht="15" customHeight="1">
      <c r="B185" s="107"/>
      <c r="C185" s="84" t="s">
        <v>112</v>
      </c>
      <c r="D185" s="84"/>
      <c r="E185" s="84"/>
      <c r="F185" s="105" t="s">
        <v>204</v>
      </c>
      <c r="G185" s="84"/>
      <c r="H185" s="84" t="s">
        <v>276</v>
      </c>
      <c r="I185" s="84" t="s">
        <v>200</v>
      </c>
      <c r="J185" s="84">
        <v>50</v>
      </c>
      <c r="K185" s="128"/>
    </row>
    <row r="186" spans="2:11" customFormat="1" ht="15" customHeight="1">
      <c r="B186" s="107"/>
      <c r="C186" s="84" t="s">
        <v>277</v>
      </c>
      <c r="D186" s="84"/>
      <c r="E186" s="84"/>
      <c r="F186" s="105" t="s">
        <v>204</v>
      </c>
      <c r="G186" s="84"/>
      <c r="H186" s="84" t="s">
        <v>278</v>
      </c>
      <c r="I186" s="84" t="s">
        <v>279</v>
      </c>
      <c r="J186" s="84"/>
      <c r="K186" s="128"/>
    </row>
    <row r="187" spans="2:11" customFormat="1" ht="15" customHeight="1">
      <c r="B187" s="107"/>
      <c r="C187" s="84" t="s">
        <v>280</v>
      </c>
      <c r="D187" s="84"/>
      <c r="E187" s="84"/>
      <c r="F187" s="105" t="s">
        <v>204</v>
      </c>
      <c r="G187" s="84"/>
      <c r="H187" s="84" t="s">
        <v>281</v>
      </c>
      <c r="I187" s="84" t="s">
        <v>279</v>
      </c>
      <c r="J187" s="84"/>
      <c r="K187" s="128"/>
    </row>
    <row r="188" spans="2:11" customFormat="1" ht="15" customHeight="1">
      <c r="B188" s="107"/>
      <c r="C188" s="84" t="s">
        <v>282</v>
      </c>
      <c r="D188" s="84"/>
      <c r="E188" s="84"/>
      <c r="F188" s="105" t="s">
        <v>204</v>
      </c>
      <c r="G188" s="84"/>
      <c r="H188" s="84" t="s">
        <v>283</v>
      </c>
      <c r="I188" s="84" t="s">
        <v>279</v>
      </c>
      <c r="J188" s="84"/>
      <c r="K188" s="128"/>
    </row>
    <row r="189" spans="2:11" customFormat="1" ht="15" customHeight="1">
      <c r="B189" s="107"/>
      <c r="C189" s="141" t="s">
        <v>284</v>
      </c>
      <c r="D189" s="84"/>
      <c r="E189" s="84"/>
      <c r="F189" s="105" t="s">
        <v>204</v>
      </c>
      <c r="G189" s="84"/>
      <c r="H189" s="84" t="s">
        <v>285</v>
      </c>
      <c r="I189" s="84" t="s">
        <v>286</v>
      </c>
      <c r="J189" s="142" t="s">
        <v>287</v>
      </c>
      <c r="K189" s="128"/>
    </row>
    <row r="190" spans="2:11" customFormat="1" ht="15" customHeight="1">
      <c r="B190" s="143"/>
      <c r="C190" s="144" t="s">
        <v>288</v>
      </c>
      <c r="D190" s="145"/>
      <c r="E190" s="145"/>
      <c r="F190" s="146" t="s">
        <v>204</v>
      </c>
      <c r="G190" s="145"/>
      <c r="H190" s="145" t="s">
        <v>289</v>
      </c>
      <c r="I190" s="145" t="s">
        <v>286</v>
      </c>
      <c r="J190" s="147" t="s">
        <v>287</v>
      </c>
      <c r="K190" s="148"/>
    </row>
    <row r="191" spans="2:11" customFormat="1" ht="15" customHeight="1">
      <c r="B191" s="107"/>
      <c r="C191" s="141" t="s">
        <v>41</v>
      </c>
      <c r="D191" s="84"/>
      <c r="E191" s="84"/>
      <c r="F191" s="105" t="s">
        <v>198</v>
      </c>
      <c r="G191" s="84"/>
      <c r="H191" s="81" t="s">
        <v>290</v>
      </c>
      <c r="I191" s="84" t="s">
        <v>291</v>
      </c>
      <c r="J191" s="84"/>
      <c r="K191" s="128"/>
    </row>
    <row r="192" spans="2:11" customFormat="1" ht="15" customHeight="1">
      <c r="B192" s="107"/>
      <c r="C192" s="141" t="s">
        <v>292</v>
      </c>
      <c r="D192" s="84"/>
      <c r="E192" s="84"/>
      <c r="F192" s="105" t="s">
        <v>198</v>
      </c>
      <c r="G192" s="84"/>
      <c r="H192" s="84" t="s">
        <v>293</v>
      </c>
      <c r="I192" s="84" t="s">
        <v>233</v>
      </c>
      <c r="J192" s="84"/>
      <c r="K192" s="128"/>
    </row>
    <row r="193" spans="2:11" customFormat="1" ht="15" customHeight="1">
      <c r="B193" s="107"/>
      <c r="C193" s="141" t="s">
        <v>294</v>
      </c>
      <c r="D193" s="84"/>
      <c r="E193" s="84"/>
      <c r="F193" s="105" t="s">
        <v>198</v>
      </c>
      <c r="G193" s="84"/>
      <c r="H193" s="84" t="s">
        <v>295</v>
      </c>
      <c r="I193" s="84" t="s">
        <v>233</v>
      </c>
      <c r="J193" s="84"/>
      <c r="K193" s="128"/>
    </row>
    <row r="194" spans="2:11" customFormat="1" ht="15" customHeight="1">
      <c r="B194" s="107"/>
      <c r="C194" s="141" t="s">
        <v>296</v>
      </c>
      <c r="D194" s="84"/>
      <c r="E194" s="84"/>
      <c r="F194" s="105" t="s">
        <v>204</v>
      </c>
      <c r="G194" s="84"/>
      <c r="H194" s="84" t="s">
        <v>297</v>
      </c>
      <c r="I194" s="84" t="s">
        <v>233</v>
      </c>
      <c r="J194" s="84"/>
      <c r="K194" s="128"/>
    </row>
    <row r="195" spans="2:11" customFormat="1" ht="15" customHeight="1">
      <c r="B195" s="134"/>
      <c r="C195" s="149"/>
      <c r="D195" s="114"/>
      <c r="E195" s="114"/>
      <c r="F195" s="114"/>
      <c r="G195" s="114"/>
      <c r="H195" s="114"/>
      <c r="I195" s="114"/>
      <c r="J195" s="114"/>
      <c r="K195" s="135"/>
    </row>
    <row r="196" spans="2:11" customFormat="1" ht="18.75" customHeight="1">
      <c r="B196" s="116"/>
      <c r="C196" s="126"/>
      <c r="D196" s="126"/>
      <c r="E196" s="126"/>
      <c r="F196" s="136"/>
      <c r="G196" s="126"/>
      <c r="H196" s="126"/>
      <c r="I196" s="126"/>
      <c r="J196" s="126"/>
      <c r="K196" s="116"/>
    </row>
    <row r="197" spans="2:11" customFormat="1" ht="18.75" customHeight="1">
      <c r="B197" s="116"/>
      <c r="C197" s="126"/>
      <c r="D197" s="126"/>
      <c r="E197" s="126"/>
      <c r="F197" s="136"/>
      <c r="G197" s="126"/>
      <c r="H197" s="126"/>
      <c r="I197" s="126"/>
      <c r="J197" s="126"/>
      <c r="K197" s="116"/>
    </row>
    <row r="198" spans="2:11" customFormat="1" ht="18.75" customHeight="1">
      <c r="B198" s="91"/>
      <c r="C198" s="91"/>
      <c r="D198" s="91"/>
      <c r="E198" s="91"/>
      <c r="F198" s="91"/>
      <c r="G198" s="91"/>
      <c r="H198" s="91"/>
      <c r="I198" s="91"/>
      <c r="J198" s="91"/>
      <c r="K198" s="91"/>
    </row>
    <row r="199" spans="2:11" customFormat="1" ht="12">
      <c r="B199" s="73"/>
      <c r="C199" s="74"/>
      <c r="D199" s="74"/>
      <c r="E199" s="74"/>
      <c r="F199" s="74"/>
      <c r="G199" s="74"/>
      <c r="H199" s="74"/>
      <c r="I199" s="74"/>
      <c r="J199" s="74"/>
      <c r="K199" s="75"/>
    </row>
    <row r="200" spans="2:11" customFormat="1" ht="22.2">
      <c r="B200" s="76"/>
      <c r="C200" s="693" t="s">
        <v>298</v>
      </c>
      <c r="D200" s="693"/>
      <c r="E200" s="693"/>
      <c r="F200" s="693"/>
      <c r="G200" s="693"/>
      <c r="H200" s="693"/>
      <c r="I200" s="693"/>
      <c r="J200" s="693"/>
      <c r="K200" s="77"/>
    </row>
    <row r="201" spans="2:11" customFormat="1" ht="25.5" customHeight="1">
      <c r="B201" s="76"/>
      <c r="C201" s="150" t="s">
        <v>299</v>
      </c>
      <c r="D201" s="150"/>
      <c r="E201" s="150"/>
      <c r="F201" s="150" t="s">
        <v>300</v>
      </c>
      <c r="G201" s="151"/>
      <c r="H201" s="696" t="s">
        <v>301</v>
      </c>
      <c r="I201" s="696"/>
      <c r="J201" s="696"/>
      <c r="K201" s="77"/>
    </row>
    <row r="202" spans="2:11" customFormat="1" ht="5.25" customHeight="1">
      <c r="B202" s="107"/>
      <c r="C202" s="102"/>
      <c r="D202" s="102"/>
      <c r="E202" s="102"/>
      <c r="F202" s="102"/>
      <c r="G202" s="126"/>
      <c r="H202" s="102"/>
      <c r="I202" s="102"/>
      <c r="J202" s="102"/>
      <c r="K202" s="128"/>
    </row>
    <row r="203" spans="2:11" customFormat="1" ht="15" customHeight="1">
      <c r="B203" s="107"/>
      <c r="C203" s="84" t="s">
        <v>291</v>
      </c>
      <c r="D203" s="84"/>
      <c r="E203" s="84"/>
      <c r="F203" s="105" t="s">
        <v>42</v>
      </c>
      <c r="G203" s="84"/>
      <c r="H203" s="697" t="s">
        <v>302</v>
      </c>
      <c r="I203" s="697"/>
      <c r="J203" s="697"/>
      <c r="K203" s="128"/>
    </row>
    <row r="204" spans="2:11" customFormat="1" ht="15" customHeight="1">
      <c r="B204" s="107"/>
      <c r="C204" s="84"/>
      <c r="D204" s="84"/>
      <c r="E204" s="84"/>
      <c r="F204" s="105" t="s">
        <v>43</v>
      </c>
      <c r="G204" s="84"/>
      <c r="H204" s="697" t="s">
        <v>303</v>
      </c>
      <c r="I204" s="697"/>
      <c r="J204" s="697"/>
      <c r="K204" s="128"/>
    </row>
    <row r="205" spans="2:11" customFormat="1" ht="15" customHeight="1">
      <c r="B205" s="107"/>
      <c r="C205" s="84"/>
      <c r="D205" s="84"/>
      <c r="E205" s="84"/>
      <c r="F205" s="105" t="s">
        <v>46</v>
      </c>
      <c r="G205" s="84"/>
      <c r="H205" s="697" t="s">
        <v>304</v>
      </c>
      <c r="I205" s="697"/>
      <c r="J205" s="697"/>
      <c r="K205" s="128"/>
    </row>
    <row r="206" spans="2:11" customFormat="1" ht="15" customHeight="1">
      <c r="B206" s="107"/>
      <c r="C206" s="84"/>
      <c r="D206" s="84"/>
      <c r="E206" s="84"/>
      <c r="F206" s="105" t="s">
        <v>44</v>
      </c>
      <c r="G206" s="84"/>
      <c r="H206" s="697" t="s">
        <v>305</v>
      </c>
      <c r="I206" s="697"/>
      <c r="J206" s="697"/>
      <c r="K206" s="128"/>
    </row>
    <row r="207" spans="2:11" customFormat="1" ht="15" customHeight="1">
      <c r="B207" s="107"/>
      <c r="C207" s="84"/>
      <c r="D207" s="84"/>
      <c r="E207" s="84"/>
      <c r="F207" s="105" t="s">
        <v>45</v>
      </c>
      <c r="G207" s="84"/>
      <c r="H207" s="697" t="s">
        <v>306</v>
      </c>
      <c r="I207" s="697"/>
      <c r="J207" s="697"/>
      <c r="K207" s="128"/>
    </row>
    <row r="208" spans="2:11" customFormat="1" ht="15" customHeight="1">
      <c r="B208" s="107"/>
      <c r="C208" s="84"/>
      <c r="D208" s="84"/>
      <c r="E208" s="84"/>
      <c r="F208" s="105"/>
      <c r="G208" s="84"/>
      <c r="H208" s="84"/>
      <c r="I208" s="84"/>
      <c r="J208" s="84"/>
      <c r="K208" s="128"/>
    </row>
    <row r="209" spans="2:11" customFormat="1" ht="15" customHeight="1">
      <c r="B209" s="107"/>
      <c r="C209" s="84" t="s">
        <v>245</v>
      </c>
      <c r="D209" s="84"/>
      <c r="E209" s="84"/>
      <c r="F209" s="105" t="s">
        <v>78</v>
      </c>
      <c r="G209" s="84"/>
      <c r="H209" s="697" t="s">
        <v>307</v>
      </c>
      <c r="I209" s="697"/>
      <c r="J209" s="697"/>
      <c r="K209" s="128"/>
    </row>
    <row r="210" spans="2:11" customFormat="1" ht="15" customHeight="1">
      <c r="B210" s="107"/>
      <c r="C210" s="84"/>
      <c r="D210" s="84"/>
      <c r="E210" s="84"/>
      <c r="F210" s="105" t="s">
        <v>140</v>
      </c>
      <c r="G210" s="84"/>
      <c r="H210" s="697" t="s">
        <v>141</v>
      </c>
      <c r="I210" s="697"/>
      <c r="J210" s="697"/>
      <c r="K210" s="128"/>
    </row>
    <row r="211" spans="2:11" customFormat="1" ht="15" customHeight="1">
      <c r="B211" s="107"/>
      <c r="C211" s="84"/>
      <c r="D211" s="84"/>
      <c r="E211" s="84"/>
      <c r="F211" s="105" t="s">
        <v>138</v>
      </c>
      <c r="G211" s="84"/>
      <c r="H211" s="697" t="s">
        <v>308</v>
      </c>
      <c r="I211" s="697"/>
      <c r="J211" s="697"/>
      <c r="K211" s="128"/>
    </row>
    <row r="212" spans="2:11" customFormat="1" ht="15" customHeight="1">
      <c r="B212" s="152"/>
      <c r="C212" s="84"/>
      <c r="D212" s="84"/>
      <c r="E212" s="84"/>
      <c r="F212" s="105" t="s">
        <v>142</v>
      </c>
      <c r="G212" s="141"/>
      <c r="H212" s="698" t="s">
        <v>143</v>
      </c>
      <c r="I212" s="698"/>
      <c r="J212" s="698"/>
      <c r="K212" s="153"/>
    </row>
    <row r="213" spans="2:11" customFormat="1" ht="15" customHeight="1">
      <c r="B213" s="152"/>
      <c r="C213" s="84"/>
      <c r="D213" s="84"/>
      <c r="E213" s="84"/>
      <c r="F213" s="105" t="s">
        <v>144</v>
      </c>
      <c r="G213" s="141"/>
      <c r="H213" s="698" t="s">
        <v>309</v>
      </c>
      <c r="I213" s="698"/>
      <c r="J213" s="698"/>
      <c r="K213" s="153"/>
    </row>
    <row r="214" spans="2:11" customFormat="1" ht="15" customHeight="1">
      <c r="B214" s="152"/>
      <c r="C214" s="84"/>
      <c r="D214" s="84"/>
      <c r="E214" s="84"/>
      <c r="F214" s="105"/>
      <c r="G214" s="141"/>
      <c r="H214" s="132"/>
      <c r="I214" s="132"/>
      <c r="J214" s="132"/>
      <c r="K214" s="153"/>
    </row>
    <row r="215" spans="2:11" customFormat="1" ht="15" customHeight="1">
      <c r="B215" s="152"/>
      <c r="C215" s="84" t="s">
        <v>269</v>
      </c>
      <c r="D215" s="84"/>
      <c r="E215" s="84"/>
      <c r="F215" s="105">
        <v>1</v>
      </c>
      <c r="G215" s="141"/>
      <c r="H215" s="698" t="s">
        <v>310</v>
      </c>
      <c r="I215" s="698"/>
      <c r="J215" s="698"/>
      <c r="K215" s="153"/>
    </row>
    <row r="216" spans="2:11" customFormat="1" ht="15" customHeight="1">
      <c r="B216" s="152"/>
      <c r="C216" s="84"/>
      <c r="D216" s="84"/>
      <c r="E216" s="84"/>
      <c r="F216" s="105">
        <v>2</v>
      </c>
      <c r="G216" s="141"/>
      <c r="H216" s="698" t="s">
        <v>311</v>
      </c>
      <c r="I216" s="698"/>
      <c r="J216" s="698"/>
      <c r="K216" s="153"/>
    </row>
    <row r="217" spans="2:11" customFormat="1" ht="15" customHeight="1">
      <c r="B217" s="152"/>
      <c r="C217" s="84"/>
      <c r="D217" s="84"/>
      <c r="E217" s="84"/>
      <c r="F217" s="105">
        <v>3</v>
      </c>
      <c r="G217" s="141"/>
      <c r="H217" s="698" t="s">
        <v>312</v>
      </c>
      <c r="I217" s="698"/>
      <c r="J217" s="698"/>
      <c r="K217" s="153"/>
    </row>
    <row r="218" spans="2:11" customFormat="1" ht="15" customHeight="1">
      <c r="B218" s="152"/>
      <c r="C218" s="84"/>
      <c r="D218" s="84"/>
      <c r="E218" s="84"/>
      <c r="F218" s="105">
        <v>4</v>
      </c>
      <c r="G218" s="141"/>
      <c r="H218" s="698" t="s">
        <v>313</v>
      </c>
      <c r="I218" s="698"/>
      <c r="J218" s="698"/>
      <c r="K218" s="153"/>
    </row>
    <row r="219" spans="2:11" customFormat="1" ht="12.75" customHeight="1">
      <c r="B219" s="154"/>
      <c r="C219" s="155"/>
      <c r="D219" s="155"/>
      <c r="E219" s="155"/>
      <c r="F219" s="155"/>
      <c r="G219" s="155"/>
      <c r="H219" s="155"/>
      <c r="I219" s="155"/>
      <c r="J219" s="155"/>
      <c r="K219" s="15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Rekapitulace stavby</vt:lpstr>
      <vt:lpstr>SO.01.01.U - Stavební čás...</vt:lpstr>
      <vt:lpstr>SO.01.01.NEU - Stavební č...</vt:lpstr>
      <vt:lpstr>SO.01.02.U - Elektroinsta...</vt:lpstr>
      <vt:lpstr>SO.01.02.NEU - Elektroins...</vt:lpstr>
      <vt:lpstr>SO.01.03.NEU - Vzduchotec...</vt:lpstr>
      <vt:lpstr>SO.01.04.NEU - Vzduchotec...</vt:lpstr>
      <vt:lpstr>SO.01.05.U - Strojní chla...</vt:lpstr>
      <vt:lpstr>Pokyny pro vyplnění</vt:lpstr>
      <vt:lpstr>'Rekapitulace stavby'!Názvy_tisku</vt:lpstr>
      <vt:lpstr>'SO.01.01.NEU - Stavební č...'!Názvy_tisku</vt:lpstr>
      <vt:lpstr>'SO.01.01.U - Stavební čás...'!Názvy_tisku</vt:lpstr>
      <vt:lpstr>'SO.01.02.NEU - Elektroins...'!Názvy_tisku</vt:lpstr>
      <vt:lpstr>'SO.01.02.U - Elektroinsta...'!Názvy_tisku</vt:lpstr>
      <vt:lpstr>'SO.01.03.NEU - Vzduchotec...'!Názvy_tisku</vt:lpstr>
      <vt:lpstr>'SO.01.05.U - Strojní chla...'!Názvy_tisku</vt:lpstr>
      <vt:lpstr>'Pokyny pro vyplnění'!Oblast_tisku</vt:lpstr>
      <vt:lpstr>'Rekapitulace stavby'!Oblast_tisku</vt:lpstr>
      <vt:lpstr>'SO.01.01.NEU - Stavební č...'!Oblast_tisku</vt:lpstr>
      <vt:lpstr>'SO.01.01.U - Stavební čás...'!Oblast_tisku</vt:lpstr>
      <vt:lpstr>'SO.01.02.NEU - Elektroins...'!Oblast_tisku</vt:lpstr>
      <vt:lpstr>'SO.01.02.U - Elektroinsta...'!Oblast_tisku</vt:lpstr>
      <vt:lpstr>'SO.01.05.U - Strojní chla...'!Oblast_tisku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LAPTOP-PVLQ9LGA\Martin</dc:creator>
  <cp:lastModifiedBy>Rene Hubka</cp:lastModifiedBy>
  <dcterms:created xsi:type="dcterms:W3CDTF">2025-12-10T22:56:57Z</dcterms:created>
  <dcterms:modified xsi:type="dcterms:W3CDTF">2026-01-21T09:10:36Z</dcterms:modified>
</cp:coreProperties>
</file>